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6"/>
  <workbookPr defaultThemeVersion="124226"/>
  <xr:revisionPtr revIDLastSave="0" documentId="8_{51D1D553-5897-4886-972B-AF049C7FEFB3}" xr6:coauthVersionLast="34" xr6:coauthVersionMax="34" xr10:uidLastSave="{00000000-0000-0000-0000-000000000000}"/>
  <bookViews>
    <workbookView xWindow="1815" yWindow="135" windowWidth="18195" windowHeight="7815" firstSheet="1" activeTab="1" xr2:uid="{00000000-000D-0000-FFFF-FFFF00000000}"/>
  </bookViews>
  <sheets>
    <sheet name="Sheet1" sheetId="1" r:id="rId1"/>
    <sheet name="4export" sheetId="21" r:id="rId2"/>
    <sheet name="lookup" sheetId="22" r:id="rId3"/>
    <sheet name="Sheet2" sheetId="2" state="hidden" r:id="rId4"/>
    <sheet name="Sheet3" sheetId="3" r:id="rId5"/>
    <sheet name="Sheet6" sheetId="6" r:id="rId6"/>
    <sheet name="Sheet8" sheetId="8" r:id="rId7"/>
    <sheet name="Sheet4" sheetId="9" r:id="rId8"/>
    <sheet name="Sheet5" sheetId="10" r:id="rId9"/>
    <sheet name="Sheet7" sheetId="11" r:id="rId10"/>
    <sheet name="Sheet16" sheetId="20" r:id="rId11"/>
    <sheet name="Sheet9" sheetId="13" r:id="rId12"/>
    <sheet name="Sheet10" sheetId="14" r:id="rId13"/>
    <sheet name="Sheet11" sheetId="15" r:id="rId14"/>
    <sheet name="Sheet13" sheetId="17" r:id="rId15"/>
    <sheet name="Sheet14" sheetId="18" r:id="rId16"/>
    <sheet name="Sheet12" sheetId="16" r:id="rId17"/>
  </sheets>
  <definedNames>
    <definedName name="_xlnm._FilterDatabase" localSheetId="7" hidden="1">Sheet4!$K$1:$K$32</definedName>
    <definedName name="_xlnm._FilterDatabase" localSheetId="11" hidden="1">Sheet9!$H$1:$H$30</definedName>
    <definedName name="stimuli" localSheetId="3">Sheet2!$B$1:$F$41</definedName>
    <definedName name="stimuli_1" localSheetId="3">Sheet2!#REF!</definedName>
  </definedNames>
  <calcPr calcId="179016"/>
  <pivotCaches>
    <pivotCache cacheId="2999" r:id="rId18"/>
  </pivotCaches>
</workbook>
</file>

<file path=xl/calcChain.xml><?xml version="1.0" encoding="utf-8"?>
<calcChain xmlns="http://schemas.openxmlformats.org/spreadsheetml/2006/main">
  <c r="J76" i="16" l="1"/>
  <c r="I76" i="16"/>
  <c r="K12" i="16"/>
  <c r="M12" i="16"/>
  <c r="AC13" i="9"/>
  <c r="AB14" i="9"/>
  <c r="AC14" i="9"/>
  <c r="AB13" i="9"/>
  <c r="V9" i="9"/>
  <c r="U9" i="9"/>
  <c r="N13" i="16"/>
  <c r="K13" i="16"/>
  <c r="M13" i="16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P46" i="14"/>
  <c r="D31" i="13"/>
  <c r="C30" i="13"/>
  <c r="D30" i="13"/>
  <c r="H37" i="13"/>
  <c r="G24" i="13"/>
  <c r="H24" i="13"/>
  <c r="G13" i="13"/>
  <c r="H13" i="13"/>
  <c r="G17" i="13"/>
  <c r="H17" i="13"/>
  <c r="G10" i="13"/>
  <c r="H10" i="13"/>
  <c r="G7" i="13"/>
  <c r="H7" i="13"/>
  <c r="F18" i="13"/>
  <c r="G18" i="13"/>
  <c r="H18" i="13"/>
  <c r="F21" i="13"/>
  <c r="G21" i="13"/>
  <c r="H21" i="13"/>
  <c r="F24" i="13"/>
  <c r="F25" i="13"/>
  <c r="G25" i="13"/>
  <c r="H25" i="13"/>
  <c r="F11" i="13"/>
  <c r="G11" i="13"/>
  <c r="H11" i="13"/>
  <c r="F23" i="13"/>
  <c r="G23" i="13"/>
  <c r="H23" i="13"/>
  <c r="F15" i="13"/>
  <c r="G15" i="13"/>
  <c r="H15" i="13"/>
  <c r="F27" i="13"/>
  <c r="G27" i="13"/>
  <c r="H27" i="13"/>
  <c r="F16" i="13"/>
  <c r="G16" i="13"/>
  <c r="H16" i="13"/>
  <c r="F12" i="13"/>
  <c r="G12" i="13"/>
  <c r="H12" i="13"/>
  <c r="F13" i="13"/>
  <c r="F5" i="13"/>
  <c r="G5" i="13"/>
  <c r="H5" i="13"/>
  <c r="F3" i="13"/>
  <c r="G3" i="13"/>
  <c r="H3" i="13"/>
  <c r="F26" i="13"/>
  <c r="G26" i="13"/>
  <c r="H26" i="13"/>
  <c r="F17" i="13"/>
  <c r="F8" i="13"/>
  <c r="G8" i="13"/>
  <c r="H8" i="13"/>
  <c r="F9" i="13"/>
  <c r="G9" i="13"/>
  <c r="H9" i="13"/>
  <c r="F28" i="13"/>
  <c r="G28" i="13"/>
  <c r="H28" i="13"/>
  <c r="F4" i="13"/>
  <c r="G4" i="13"/>
  <c r="H4" i="13"/>
  <c r="F2" i="13"/>
  <c r="G2" i="13"/>
  <c r="H2" i="13"/>
  <c r="F14" i="13"/>
  <c r="G14" i="13"/>
  <c r="H14" i="13"/>
  <c r="F29" i="13"/>
  <c r="G29" i="13"/>
  <c r="H29" i="13"/>
  <c r="F19" i="13"/>
  <c r="G19" i="13"/>
  <c r="H19" i="13"/>
  <c r="F22" i="13"/>
  <c r="G22" i="13"/>
  <c r="H22" i="13"/>
  <c r="F6" i="13"/>
  <c r="G6" i="13"/>
  <c r="H6" i="13"/>
  <c r="F20" i="13"/>
  <c r="G20" i="13"/>
  <c r="H20" i="13"/>
  <c r="F10" i="13"/>
  <c r="F7" i="13"/>
  <c r="L882" i="1"/>
  <c r="L891" i="1"/>
  <c r="L892" i="1"/>
  <c r="L890" i="1"/>
  <c r="L901" i="1"/>
  <c r="L905" i="1"/>
  <c r="L909" i="1"/>
  <c r="L913" i="1"/>
  <c r="L917" i="1"/>
  <c r="L921" i="1"/>
  <c r="L931" i="1"/>
  <c r="L924" i="1"/>
  <c r="L923" i="1"/>
  <c r="L930" i="1"/>
  <c r="L941" i="1"/>
  <c r="L945" i="1"/>
  <c r="L949" i="1"/>
  <c r="L953" i="1"/>
  <c r="L957" i="1"/>
  <c r="L961" i="1"/>
  <c r="L973" i="1"/>
  <c r="L974" i="1"/>
  <c r="L962" i="1"/>
  <c r="L975" i="1"/>
  <c r="L981" i="1"/>
  <c r="L985" i="1"/>
  <c r="L989" i="1"/>
  <c r="L993" i="1"/>
  <c r="L997" i="1"/>
  <c r="L1001" i="1"/>
  <c r="L1014" i="1"/>
  <c r="L1009" i="1"/>
  <c r="L1013" i="1"/>
  <c r="L1011" i="1"/>
  <c r="L1021" i="1"/>
  <c r="L1025" i="1"/>
  <c r="L1029" i="1"/>
  <c r="L1033" i="1"/>
  <c r="L1037" i="1"/>
  <c r="L1041" i="1"/>
  <c r="L1053" i="1"/>
  <c r="L1045" i="1"/>
  <c r="L1057" i="1"/>
  <c r="L1052" i="1"/>
  <c r="L1061" i="1"/>
  <c r="L1065" i="1"/>
  <c r="L1069" i="1"/>
  <c r="L1073" i="1"/>
  <c r="L1077" i="1"/>
  <c r="L1081" i="1"/>
  <c r="L1091" i="1"/>
  <c r="L1095" i="1"/>
  <c r="L1085" i="1"/>
  <c r="L1097" i="1"/>
  <c r="L1101" i="1"/>
  <c r="L1105" i="1"/>
  <c r="L1109" i="1"/>
  <c r="L1113" i="1"/>
  <c r="L1117" i="1"/>
  <c r="L1121" i="1"/>
  <c r="L895" i="1"/>
  <c r="L887" i="1"/>
  <c r="L894" i="1"/>
  <c r="L883" i="1"/>
  <c r="L898" i="1"/>
  <c r="L902" i="1"/>
  <c r="L906" i="1"/>
  <c r="L910" i="1"/>
  <c r="L914" i="1"/>
  <c r="L918" i="1"/>
  <c r="L922" i="1"/>
  <c r="L928" i="1"/>
  <c r="L926" i="1"/>
  <c r="L937" i="1"/>
  <c r="L938" i="1"/>
  <c r="L942" i="1"/>
  <c r="L946" i="1"/>
  <c r="L950" i="1"/>
  <c r="L954" i="1"/>
  <c r="L958" i="1"/>
  <c r="L963" i="1"/>
  <c r="L966" i="1"/>
  <c r="L977" i="1"/>
  <c r="L968" i="1"/>
  <c r="L978" i="1"/>
  <c r="L982" i="1"/>
  <c r="L986" i="1"/>
  <c r="L990" i="1"/>
  <c r="L994" i="1"/>
  <c r="L998" i="1"/>
  <c r="L1010" i="1"/>
  <c r="L1016" i="1"/>
  <c r="L1017" i="1"/>
  <c r="L1008" i="1"/>
  <c r="L1018" i="1"/>
  <c r="L1022" i="1"/>
  <c r="L1026" i="1"/>
  <c r="L1030" i="1"/>
  <c r="L1034" i="1"/>
  <c r="L1038" i="1"/>
  <c r="L1056" i="1"/>
  <c r="L1046" i="1"/>
  <c r="L1049" i="1"/>
  <c r="L1047" i="1"/>
  <c r="L1058" i="1"/>
  <c r="L1062" i="1"/>
  <c r="L1066" i="1"/>
  <c r="L1070" i="1"/>
  <c r="L1074" i="1"/>
  <c r="L1078" i="1"/>
  <c r="L1088" i="1"/>
  <c r="L1083" i="1"/>
  <c r="L1094" i="1"/>
  <c r="L1086" i="1"/>
  <c r="L1098" i="1"/>
  <c r="L1102" i="1"/>
  <c r="L1106" i="1"/>
  <c r="L1110" i="1"/>
  <c r="L1114" i="1"/>
  <c r="L1118" i="1"/>
  <c r="L889" i="1"/>
  <c r="L886" i="1"/>
  <c r="L904" i="1"/>
  <c r="L912" i="1"/>
  <c r="L920" i="1"/>
  <c r="L934" i="1"/>
  <c r="L935" i="1"/>
  <c r="L944" i="1"/>
  <c r="L952" i="1"/>
  <c r="L960" i="1"/>
  <c r="L969" i="1"/>
  <c r="L967" i="1"/>
  <c r="L984" i="1"/>
  <c r="L992" i="1"/>
  <c r="L1000" i="1"/>
  <c r="L1012" i="1"/>
  <c r="L1005" i="1"/>
  <c r="L1024" i="1"/>
  <c r="L1032" i="1"/>
  <c r="L1040" i="1"/>
  <c r="L1054" i="1"/>
  <c r="L1055" i="1"/>
  <c r="L1064" i="1"/>
  <c r="L1072" i="1"/>
  <c r="L1080" i="1"/>
  <c r="L1087" i="1"/>
  <c r="L1090" i="1"/>
  <c r="L1104" i="1"/>
  <c r="L1112" i="1"/>
  <c r="L1120" i="1"/>
  <c r="L929" i="1"/>
  <c r="L939" i="1"/>
  <c r="L947" i="1"/>
  <c r="L955" i="1"/>
  <c r="L965" i="1"/>
  <c r="L971" i="1"/>
  <c r="L979" i="1"/>
  <c r="L987" i="1"/>
  <c r="L995" i="1"/>
  <c r="L1007" i="1"/>
  <c r="L1003" i="1"/>
  <c r="L1019" i="1"/>
  <c r="L1027" i="1"/>
  <c r="L1035" i="1"/>
  <c r="L1048" i="1"/>
  <c r="L1050" i="1"/>
  <c r="L1059" i="1"/>
  <c r="L1067" i="1"/>
  <c r="L1075" i="1"/>
  <c r="L1096" i="1"/>
  <c r="L1093" i="1"/>
  <c r="L1099" i="1"/>
  <c r="L1107" i="1"/>
  <c r="L1115" i="1"/>
  <c r="L893" i="1"/>
  <c r="L888" i="1"/>
  <c r="L900" i="1"/>
  <c r="L908" i="1"/>
  <c r="L916" i="1"/>
  <c r="L927" i="1"/>
  <c r="L932" i="1"/>
  <c r="L940" i="1"/>
  <c r="L948" i="1"/>
  <c r="L956" i="1"/>
  <c r="L970" i="1"/>
  <c r="L972" i="1"/>
  <c r="L980" i="1"/>
  <c r="L988" i="1"/>
  <c r="L996" i="1"/>
  <c r="L1002" i="1"/>
  <c r="L1006" i="1"/>
  <c r="L1020" i="1"/>
  <c r="L1028" i="1"/>
  <c r="L1036" i="1"/>
  <c r="L1051" i="1"/>
  <c r="L1043" i="1"/>
  <c r="L1060" i="1"/>
  <c r="L1068" i="1"/>
  <c r="L1076" i="1"/>
  <c r="L1084" i="1"/>
  <c r="L1082" i="1"/>
  <c r="L1100" i="1"/>
  <c r="L1108" i="1"/>
  <c r="L1116" i="1"/>
  <c r="L896" i="1"/>
  <c r="L897" i="1"/>
  <c r="L899" i="1"/>
  <c r="L907" i="1"/>
  <c r="L915" i="1"/>
  <c r="L936" i="1"/>
  <c r="L885" i="1"/>
  <c r="L933" i="1"/>
  <c r="L959" i="1"/>
  <c r="L991" i="1"/>
  <c r="L1023" i="1"/>
  <c r="L1044" i="1"/>
  <c r="L1092" i="1"/>
  <c r="L1119" i="1"/>
  <c r="L903" i="1"/>
  <c r="L925" i="1"/>
  <c r="L976" i="1"/>
  <c r="L999" i="1"/>
  <c r="L1031" i="1"/>
  <c r="L1063" i="1"/>
  <c r="L1089" i="1"/>
  <c r="L911" i="1"/>
  <c r="L943" i="1"/>
  <c r="L964" i="1"/>
  <c r="L1004" i="1"/>
  <c r="L1039" i="1"/>
  <c r="L1071" i="1"/>
  <c r="L1103" i="1"/>
  <c r="L884" i="1"/>
  <c r="L919" i="1"/>
  <c r="L951" i="1"/>
  <c r="L983" i="1"/>
  <c r="L1015" i="1"/>
  <c r="L1042" i="1"/>
  <c r="L1079" i="1"/>
  <c r="L1111" i="1"/>
  <c r="L736" i="1"/>
  <c r="L732" i="1"/>
  <c r="L728" i="1"/>
  <c r="L727" i="1"/>
  <c r="L741" i="1"/>
  <c r="L745" i="1"/>
  <c r="L749" i="1"/>
  <c r="L753" i="1"/>
  <c r="L757" i="1"/>
  <c r="L761" i="1"/>
  <c r="L764" i="1"/>
  <c r="L763" i="1"/>
  <c r="L768" i="1"/>
  <c r="L772" i="1"/>
  <c r="L781" i="1"/>
  <c r="L785" i="1"/>
  <c r="L789" i="1"/>
  <c r="L793" i="1"/>
  <c r="L797" i="1"/>
  <c r="L801" i="1"/>
  <c r="L815" i="1"/>
  <c r="L817" i="1"/>
  <c r="L808" i="1"/>
  <c r="L810" i="1"/>
  <c r="L821" i="1"/>
  <c r="L825" i="1"/>
  <c r="L829" i="1"/>
  <c r="L833" i="1"/>
  <c r="L837" i="1"/>
  <c r="L841" i="1"/>
  <c r="L845" i="1"/>
  <c r="L855" i="1"/>
  <c r="L844" i="1"/>
  <c r="L851" i="1"/>
  <c r="L861" i="1"/>
  <c r="L865" i="1"/>
  <c r="L869" i="1"/>
  <c r="L873" i="1"/>
  <c r="L877" i="1"/>
  <c r="L881" i="1"/>
  <c r="L735" i="1"/>
  <c r="L726" i="1"/>
  <c r="L737" i="1"/>
  <c r="L730" i="1"/>
  <c r="L738" i="1"/>
  <c r="L742" i="1"/>
  <c r="L746" i="1"/>
  <c r="L750" i="1"/>
  <c r="L754" i="1"/>
  <c r="L758" i="1"/>
  <c r="L774" i="1"/>
  <c r="L766" i="1"/>
  <c r="L765" i="1"/>
  <c r="L767" i="1"/>
  <c r="L778" i="1"/>
  <c r="L782" i="1"/>
  <c r="L786" i="1"/>
  <c r="L790" i="1"/>
  <c r="L794" i="1"/>
  <c r="L798" i="1"/>
  <c r="L811" i="1"/>
  <c r="L804" i="1"/>
  <c r="L805" i="1"/>
  <c r="L806" i="1"/>
  <c r="L818" i="1"/>
  <c r="L822" i="1"/>
  <c r="L826" i="1"/>
  <c r="L830" i="1"/>
  <c r="L834" i="1"/>
  <c r="L838" i="1"/>
  <c r="L848" i="1"/>
  <c r="L850" i="1"/>
  <c r="L846" i="1"/>
  <c r="L854" i="1"/>
  <c r="L858" i="1"/>
  <c r="L862" i="1"/>
  <c r="L866" i="1"/>
  <c r="L870" i="1"/>
  <c r="L874" i="1"/>
  <c r="L878" i="1"/>
  <c r="L722" i="1"/>
  <c r="L723" i="1"/>
  <c r="L744" i="1"/>
  <c r="L752" i="1"/>
  <c r="L760" i="1"/>
  <c r="L771" i="1"/>
  <c r="L777" i="1"/>
  <c r="L784" i="1"/>
  <c r="L792" i="1"/>
  <c r="L800" i="1"/>
  <c r="L803" i="1"/>
  <c r="L813" i="1"/>
  <c r="L824" i="1"/>
  <c r="L832" i="1"/>
  <c r="L840" i="1"/>
  <c r="L857" i="1"/>
  <c r="L852" i="1"/>
  <c r="L864" i="1"/>
  <c r="L872" i="1"/>
  <c r="L880" i="1"/>
  <c r="L729" i="1"/>
  <c r="L725" i="1"/>
  <c r="L740" i="1"/>
  <c r="L748" i="1"/>
  <c r="L756" i="1"/>
  <c r="L773" i="1"/>
  <c r="L770" i="1"/>
  <c r="L780" i="1"/>
  <c r="L788" i="1"/>
  <c r="L796" i="1"/>
  <c r="L807" i="1"/>
  <c r="L816" i="1"/>
  <c r="L820" i="1"/>
  <c r="L828" i="1"/>
  <c r="L836" i="1"/>
  <c r="L843" i="1"/>
  <c r="L849" i="1"/>
  <c r="L860" i="1"/>
  <c r="L868" i="1"/>
  <c r="L876" i="1"/>
  <c r="L724" i="1"/>
  <c r="L733" i="1"/>
  <c r="L739" i="1"/>
  <c r="L747" i="1"/>
  <c r="L755" i="1"/>
  <c r="L769" i="1"/>
  <c r="L775" i="1"/>
  <c r="L779" i="1"/>
  <c r="L787" i="1"/>
  <c r="L795" i="1"/>
  <c r="L812" i="1"/>
  <c r="L802" i="1"/>
  <c r="L819" i="1"/>
  <c r="L827" i="1"/>
  <c r="L835" i="1"/>
  <c r="L853" i="1"/>
  <c r="L842" i="1"/>
  <c r="L859" i="1"/>
  <c r="L867" i="1"/>
  <c r="L875" i="1"/>
  <c r="L734" i="1"/>
  <c r="L776" i="1"/>
  <c r="L799" i="1"/>
  <c r="L831" i="1"/>
  <c r="L863" i="1"/>
  <c r="L743" i="1"/>
  <c r="L762" i="1"/>
  <c r="L809" i="1"/>
  <c r="L839" i="1"/>
  <c r="L871" i="1"/>
  <c r="L751" i="1"/>
  <c r="L783" i="1"/>
  <c r="L814" i="1"/>
  <c r="L847" i="1"/>
  <c r="L879" i="1"/>
  <c r="L731" i="1"/>
  <c r="L759" i="1"/>
  <c r="L791" i="1"/>
  <c r="L823" i="1"/>
  <c r="L856" i="1"/>
  <c r="L326" i="1"/>
  <c r="L328" i="1"/>
  <c r="L327" i="1"/>
  <c r="L335" i="1"/>
  <c r="L338" i="1"/>
  <c r="L333" i="1"/>
  <c r="L323" i="1"/>
  <c r="L322" i="1"/>
  <c r="L336" i="1"/>
  <c r="L339" i="1"/>
  <c r="L330" i="1"/>
  <c r="L324" i="1"/>
  <c r="L342" i="1"/>
  <c r="L346" i="1"/>
  <c r="L350" i="1"/>
  <c r="L354" i="1"/>
  <c r="L358" i="1"/>
  <c r="L371" i="1"/>
  <c r="L375" i="1"/>
  <c r="L374" i="1"/>
  <c r="L366" i="1"/>
  <c r="L378" i="1"/>
  <c r="L382" i="1"/>
  <c r="L386" i="1"/>
  <c r="L390" i="1"/>
  <c r="L394" i="1"/>
  <c r="L398" i="1"/>
  <c r="L403" i="1"/>
  <c r="L413" i="1"/>
  <c r="L406" i="1"/>
  <c r="L408" i="1"/>
  <c r="L418" i="1"/>
  <c r="L422" i="1"/>
  <c r="L426" i="1"/>
  <c r="L430" i="1"/>
  <c r="L434" i="1"/>
  <c r="L438" i="1"/>
  <c r="L442" i="1"/>
  <c r="L453" i="1"/>
  <c r="L455" i="1"/>
  <c r="L451" i="1"/>
  <c r="L458" i="1"/>
  <c r="L462" i="1"/>
  <c r="L466" i="1"/>
  <c r="L470" i="1"/>
  <c r="L474" i="1"/>
  <c r="L478" i="1"/>
  <c r="L491" i="1"/>
  <c r="L495" i="1"/>
  <c r="L493" i="1"/>
  <c r="L496" i="1"/>
  <c r="L498" i="1"/>
  <c r="L502" i="1"/>
  <c r="L506" i="1"/>
  <c r="L510" i="1"/>
  <c r="L334" i="1"/>
  <c r="L331" i="1"/>
  <c r="L343" i="1"/>
  <c r="L347" i="1"/>
  <c r="L351" i="1"/>
  <c r="L355" i="1"/>
  <c r="L359" i="1"/>
  <c r="L367" i="1"/>
  <c r="L373" i="1"/>
  <c r="L376" i="1"/>
  <c r="L372" i="1"/>
  <c r="L379" i="1"/>
  <c r="L383" i="1"/>
  <c r="L387" i="1"/>
  <c r="L391" i="1"/>
  <c r="L395" i="1"/>
  <c r="L399" i="1"/>
  <c r="L411" i="1"/>
  <c r="L416" i="1"/>
  <c r="L412" i="1"/>
  <c r="L405" i="1"/>
  <c r="L419" i="1"/>
  <c r="L423" i="1"/>
  <c r="L427" i="1"/>
  <c r="L431" i="1"/>
  <c r="L435" i="1"/>
  <c r="L439" i="1"/>
  <c r="L450" i="1"/>
  <c r="L457" i="1"/>
  <c r="L456" i="1"/>
  <c r="L452" i="1"/>
  <c r="L459" i="1"/>
  <c r="L463" i="1"/>
  <c r="L467" i="1"/>
  <c r="L471" i="1"/>
  <c r="L475" i="1"/>
  <c r="L479" i="1"/>
  <c r="L489" i="1"/>
  <c r="L485" i="1"/>
  <c r="L484" i="1"/>
  <c r="L482" i="1"/>
  <c r="L499" i="1"/>
  <c r="L503" i="1"/>
  <c r="L507" i="1"/>
  <c r="L511" i="1"/>
  <c r="L515" i="1"/>
  <c r="L519" i="1"/>
  <c r="L522" i="1"/>
  <c r="L525" i="1"/>
  <c r="L329" i="1"/>
  <c r="L344" i="1"/>
  <c r="L352" i="1"/>
  <c r="L360" i="1"/>
  <c r="L362" i="1"/>
  <c r="L369" i="1"/>
  <c r="L384" i="1"/>
  <c r="L392" i="1"/>
  <c r="L400" i="1"/>
  <c r="L414" i="1"/>
  <c r="L415" i="1"/>
  <c r="L424" i="1"/>
  <c r="L432" i="1"/>
  <c r="L440" i="1"/>
  <c r="L454" i="1"/>
  <c r="L448" i="1"/>
  <c r="L464" i="1"/>
  <c r="L472" i="1"/>
  <c r="L480" i="1"/>
  <c r="L492" i="1"/>
  <c r="L490" i="1"/>
  <c r="L504" i="1"/>
  <c r="L512" i="1"/>
  <c r="L517" i="1"/>
  <c r="L532" i="1"/>
  <c r="L529" i="1"/>
  <c r="L524" i="1"/>
  <c r="L526" i="1"/>
  <c r="L540" i="1"/>
  <c r="L544" i="1"/>
  <c r="L548" i="1"/>
  <c r="L552" i="1"/>
  <c r="L556" i="1"/>
  <c r="L560" i="1"/>
  <c r="L572" i="1"/>
  <c r="L576" i="1"/>
  <c r="L562" i="1"/>
  <c r="L565" i="1"/>
  <c r="L580" i="1"/>
  <c r="L584" i="1"/>
  <c r="L588" i="1"/>
  <c r="L592" i="1"/>
  <c r="L596" i="1"/>
  <c r="L600" i="1"/>
  <c r="L613" i="1"/>
  <c r="L603" i="1"/>
  <c r="L611" i="1"/>
  <c r="L604" i="1"/>
  <c r="L620" i="1"/>
  <c r="L624" i="1"/>
  <c r="L628" i="1"/>
  <c r="L632" i="1"/>
  <c r="L636" i="1"/>
  <c r="L640" i="1"/>
  <c r="L646" i="1"/>
  <c r="L643" i="1"/>
  <c r="L642" i="1"/>
  <c r="L649" i="1"/>
  <c r="L660" i="1"/>
  <c r="L664" i="1"/>
  <c r="L668" i="1"/>
  <c r="L672" i="1"/>
  <c r="L676" i="1"/>
  <c r="L680" i="1"/>
  <c r="L337" i="1"/>
  <c r="L341" i="1"/>
  <c r="L349" i="1"/>
  <c r="L357" i="1"/>
  <c r="L368" i="1"/>
  <c r="L364" i="1"/>
  <c r="L381" i="1"/>
  <c r="L389" i="1"/>
  <c r="L397" i="1"/>
  <c r="L404" i="1"/>
  <c r="L417" i="1"/>
  <c r="L421" i="1"/>
  <c r="L429" i="1"/>
  <c r="L437" i="1"/>
  <c r="L449" i="1"/>
  <c r="L443" i="1"/>
  <c r="L461" i="1"/>
  <c r="L469" i="1"/>
  <c r="L477" i="1"/>
  <c r="L487" i="1"/>
  <c r="L494" i="1"/>
  <c r="L501" i="1"/>
  <c r="L509" i="1"/>
  <c r="L516" i="1"/>
  <c r="L521" i="1"/>
  <c r="L536" i="1"/>
  <c r="L535" i="1"/>
  <c r="L530" i="1"/>
  <c r="L539" i="1"/>
  <c r="L543" i="1"/>
  <c r="L547" i="1"/>
  <c r="L551" i="1"/>
  <c r="L555" i="1"/>
  <c r="L559" i="1"/>
  <c r="L567" i="1"/>
  <c r="L574" i="1"/>
  <c r="L568" i="1"/>
  <c r="L573" i="1"/>
  <c r="L579" i="1"/>
  <c r="L583" i="1"/>
  <c r="L587" i="1"/>
  <c r="L591" i="1"/>
  <c r="L595" i="1"/>
  <c r="L599" i="1"/>
  <c r="L605" i="1"/>
  <c r="L615" i="1"/>
  <c r="L606" i="1"/>
  <c r="L602" i="1"/>
  <c r="L619" i="1"/>
  <c r="L623" i="1"/>
  <c r="L627" i="1"/>
  <c r="L631" i="1"/>
  <c r="L635" i="1"/>
  <c r="L639" i="1"/>
  <c r="L648" i="1"/>
  <c r="L644" i="1"/>
  <c r="L653" i="1"/>
  <c r="L654" i="1"/>
  <c r="L659" i="1"/>
  <c r="L663" i="1"/>
  <c r="L667" i="1"/>
  <c r="L671" i="1"/>
  <c r="L675" i="1"/>
  <c r="L679" i="1"/>
  <c r="L689" i="1"/>
  <c r="L691" i="1"/>
  <c r="L332" i="1"/>
  <c r="L353" i="1"/>
  <c r="L365" i="1"/>
  <c r="L385" i="1"/>
  <c r="L401" i="1"/>
  <c r="L402" i="1"/>
  <c r="L433" i="1"/>
  <c r="L446" i="1"/>
  <c r="L465" i="1"/>
  <c r="L481" i="1"/>
  <c r="L486" i="1"/>
  <c r="L513" i="1"/>
  <c r="L531" i="1"/>
  <c r="L528" i="1"/>
  <c r="L541" i="1"/>
  <c r="L549" i="1"/>
  <c r="L557" i="1"/>
  <c r="L571" i="1"/>
  <c r="L575" i="1"/>
  <c r="L581" i="1"/>
  <c r="L589" i="1"/>
  <c r="L597" i="1"/>
  <c r="L617" i="1"/>
  <c r="L616" i="1"/>
  <c r="L621" i="1"/>
  <c r="L629" i="1"/>
  <c r="L637" i="1"/>
  <c r="L652" i="1"/>
  <c r="L657" i="1"/>
  <c r="L661" i="1"/>
  <c r="L669" i="1"/>
  <c r="L677" i="1"/>
  <c r="L696" i="1"/>
  <c r="L683" i="1"/>
  <c r="L687" i="1"/>
  <c r="L682" i="1"/>
  <c r="L701" i="1"/>
  <c r="L705" i="1"/>
  <c r="L709" i="1"/>
  <c r="L713" i="1"/>
  <c r="L717" i="1"/>
  <c r="L721" i="1"/>
  <c r="L361" i="1"/>
  <c r="L393" i="1"/>
  <c r="L441" i="1"/>
  <c r="L473" i="1"/>
  <c r="L505" i="1"/>
  <c r="L527" i="1"/>
  <c r="L533" i="1"/>
  <c r="L561" i="1"/>
  <c r="L566" i="1"/>
  <c r="L593" i="1"/>
  <c r="L607" i="1"/>
  <c r="L625" i="1"/>
  <c r="L641" i="1"/>
  <c r="L340" i="1"/>
  <c r="L356" i="1"/>
  <c r="L370" i="1"/>
  <c r="L388" i="1"/>
  <c r="L409" i="1"/>
  <c r="L420" i="1"/>
  <c r="L436" i="1"/>
  <c r="L447" i="1"/>
  <c r="L468" i="1"/>
  <c r="L497" i="1"/>
  <c r="L500" i="1"/>
  <c r="L514" i="1"/>
  <c r="L534" i="1"/>
  <c r="L523" i="1"/>
  <c r="L542" i="1"/>
  <c r="L550" i="1"/>
  <c r="L558" i="1"/>
  <c r="L569" i="1"/>
  <c r="L570" i="1"/>
  <c r="L582" i="1"/>
  <c r="L590" i="1"/>
  <c r="L598" i="1"/>
  <c r="L610" i="1"/>
  <c r="L612" i="1"/>
  <c r="L622" i="1"/>
  <c r="L630" i="1"/>
  <c r="L638" i="1"/>
  <c r="L656" i="1"/>
  <c r="L651" i="1"/>
  <c r="L662" i="1"/>
  <c r="L670" i="1"/>
  <c r="L678" i="1"/>
  <c r="L686" i="1"/>
  <c r="L688" i="1"/>
  <c r="L694" i="1"/>
  <c r="L698" i="1"/>
  <c r="L702" i="1"/>
  <c r="L706" i="1"/>
  <c r="L710" i="1"/>
  <c r="L714" i="1"/>
  <c r="L718" i="1"/>
  <c r="L345" i="1"/>
  <c r="L363" i="1"/>
  <c r="L407" i="1"/>
  <c r="L425" i="1"/>
  <c r="L445" i="1"/>
  <c r="L483" i="1"/>
  <c r="L518" i="1"/>
  <c r="L545" i="1"/>
  <c r="L553" i="1"/>
  <c r="L564" i="1"/>
  <c r="L585" i="1"/>
  <c r="L601" i="1"/>
  <c r="L609" i="1"/>
  <c r="L633" i="1"/>
  <c r="L380" i="1"/>
  <c r="L444" i="1"/>
  <c r="L508" i="1"/>
  <c r="L546" i="1"/>
  <c r="L578" i="1"/>
  <c r="L614" i="1"/>
  <c r="L655" i="1"/>
  <c r="L658" i="1"/>
  <c r="L674" i="1"/>
  <c r="L685" i="1"/>
  <c r="L684" i="1"/>
  <c r="L704" i="1"/>
  <c r="L712" i="1"/>
  <c r="L720" i="1"/>
  <c r="L348" i="1"/>
  <c r="L410" i="1"/>
  <c r="L476" i="1"/>
  <c r="L537" i="1"/>
  <c r="L563" i="1"/>
  <c r="L594" i="1"/>
  <c r="L626" i="1"/>
  <c r="L647" i="1"/>
  <c r="L666" i="1"/>
  <c r="L695" i="1"/>
  <c r="L690" i="1"/>
  <c r="L700" i="1"/>
  <c r="L708" i="1"/>
  <c r="L716" i="1"/>
  <c r="L377" i="1"/>
  <c r="L428" i="1"/>
  <c r="L488" i="1"/>
  <c r="L538" i="1"/>
  <c r="L577" i="1"/>
  <c r="L608" i="1"/>
  <c r="L634" i="1"/>
  <c r="L645" i="1"/>
  <c r="L673" i="1"/>
  <c r="L693" i="1"/>
  <c r="L697" i="1"/>
  <c r="L325" i="1"/>
  <c r="L396" i="1"/>
  <c r="L460" i="1"/>
  <c r="L520" i="1"/>
  <c r="L554" i="1"/>
  <c r="L586" i="1"/>
  <c r="L618" i="1"/>
  <c r="L650" i="1"/>
  <c r="L665" i="1"/>
  <c r="L681" i="1"/>
  <c r="L692" i="1"/>
  <c r="L699" i="1"/>
  <c r="L707" i="1"/>
  <c r="L715" i="1"/>
  <c r="L703" i="1"/>
  <c r="L711" i="1"/>
  <c r="L719" i="1"/>
  <c r="L17" i="1"/>
  <c r="L10" i="1"/>
  <c r="L5" i="1"/>
  <c r="L6" i="1"/>
  <c r="L18" i="1"/>
  <c r="L22" i="1"/>
  <c r="L26" i="1"/>
  <c r="L30" i="1"/>
  <c r="L34" i="1"/>
  <c r="L38" i="1"/>
  <c r="L48" i="1"/>
  <c r="L55" i="1"/>
  <c r="L47" i="1"/>
  <c r="L44" i="1"/>
  <c r="L58" i="1"/>
  <c r="L62" i="1"/>
  <c r="L66" i="1"/>
  <c r="L70" i="1"/>
  <c r="L74" i="1"/>
  <c r="L78" i="1"/>
  <c r="L94" i="1"/>
  <c r="L82" i="1"/>
  <c r="L93" i="1"/>
  <c r="L88" i="1"/>
  <c r="L98" i="1"/>
  <c r="L102" i="1"/>
  <c r="L106" i="1"/>
  <c r="L110" i="1"/>
  <c r="L114" i="1"/>
  <c r="L118" i="1"/>
  <c r="L126" i="1"/>
  <c r="L131" i="1"/>
  <c r="L123" i="1"/>
  <c r="L127" i="1"/>
  <c r="L138" i="1"/>
  <c r="L142" i="1"/>
  <c r="L146" i="1"/>
  <c r="L150" i="1"/>
  <c r="L154" i="1"/>
  <c r="L158" i="1"/>
  <c r="L175" i="1"/>
  <c r="L166" i="1"/>
  <c r="L167" i="1"/>
  <c r="L169" i="1"/>
  <c r="L178" i="1"/>
  <c r="L182" i="1"/>
  <c r="L186" i="1"/>
  <c r="L190" i="1"/>
  <c r="L194" i="1"/>
  <c r="L198" i="1"/>
  <c r="L14" i="1"/>
  <c r="L3" i="1"/>
  <c r="L8" i="1"/>
  <c r="L12" i="1"/>
  <c r="L19" i="1"/>
  <c r="L23" i="1"/>
  <c r="L27" i="1"/>
  <c r="L31" i="1"/>
  <c r="L35" i="1"/>
  <c r="L39" i="1"/>
  <c r="L56" i="1"/>
  <c r="L43" i="1"/>
  <c r="L50" i="1"/>
  <c r="L53" i="1"/>
  <c r="L59" i="1"/>
  <c r="L63" i="1"/>
  <c r="L67" i="1"/>
  <c r="L71" i="1"/>
  <c r="L75" i="1"/>
  <c r="L79" i="1"/>
  <c r="L87" i="1"/>
  <c r="L89" i="1"/>
  <c r="L97" i="1"/>
  <c r="L83" i="1"/>
  <c r="L99" i="1"/>
  <c r="L103" i="1"/>
  <c r="L107" i="1"/>
  <c r="L111" i="1"/>
  <c r="L115" i="1"/>
  <c r="L119" i="1"/>
  <c r="L137" i="1"/>
  <c r="L124" i="1"/>
  <c r="L132" i="1"/>
  <c r="L125" i="1"/>
  <c r="L139" i="1"/>
  <c r="L143" i="1"/>
  <c r="L147" i="1"/>
  <c r="L151" i="1"/>
  <c r="L155" i="1"/>
  <c r="L159" i="1"/>
  <c r="L177" i="1"/>
  <c r="L162" i="1"/>
  <c r="L176" i="1"/>
  <c r="L163" i="1"/>
  <c r="L179" i="1"/>
  <c r="L183" i="1"/>
  <c r="L187" i="1"/>
  <c r="L191" i="1"/>
  <c r="L195" i="1"/>
  <c r="L199" i="1"/>
  <c r="L13" i="1"/>
  <c r="L9" i="1"/>
  <c r="L4" i="1"/>
  <c r="L16" i="1"/>
  <c r="L24" i="1"/>
  <c r="L32" i="1"/>
  <c r="L40" i="1"/>
  <c r="L45" i="1"/>
  <c r="L49" i="1"/>
  <c r="L64" i="1"/>
  <c r="L72" i="1"/>
  <c r="L80" i="1"/>
  <c r="L84" i="1"/>
  <c r="L86" i="1"/>
  <c r="L104" i="1"/>
  <c r="L112" i="1"/>
  <c r="L120" i="1"/>
  <c r="L134" i="1"/>
  <c r="L135" i="1"/>
  <c r="L144" i="1"/>
  <c r="L152" i="1"/>
  <c r="L160" i="1"/>
  <c r="L171" i="1"/>
  <c r="L174" i="1"/>
  <c r="L184" i="1"/>
  <c r="L192" i="1"/>
  <c r="L200" i="1"/>
  <c r="L7" i="1"/>
  <c r="L2" i="1"/>
  <c r="L25" i="1"/>
  <c r="L33" i="1"/>
  <c r="L41" i="1"/>
  <c r="L51" i="1"/>
  <c r="L57" i="1"/>
  <c r="L65" i="1"/>
  <c r="L73" i="1"/>
  <c r="L81" i="1"/>
  <c r="L90" i="1"/>
  <c r="L91" i="1"/>
  <c r="L105" i="1"/>
  <c r="L113" i="1"/>
  <c r="L121" i="1"/>
  <c r="L128" i="1"/>
  <c r="L136" i="1"/>
  <c r="L145" i="1"/>
  <c r="L153" i="1"/>
  <c r="L161" i="1"/>
  <c r="L172" i="1"/>
  <c r="L173" i="1"/>
  <c r="L185" i="1"/>
  <c r="L193" i="1"/>
  <c r="L201" i="1"/>
  <c r="L11" i="1"/>
  <c r="L28" i="1"/>
  <c r="L46" i="1"/>
  <c r="L60" i="1"/>
  <c r="L76" i="1"/>
  <c r="L95" i="1"/>
  <c r="L108" i="1"/>
  <c r="L133" i="1"/>
  <c r="L140" i="1"/>
  <c r="L156" i="1"/>
  <c r="L164" i="1"/>
  <c r="L188" i="1"/>
  <c r="L21" i="1"/>
  <c r="L37" i="1"/>
  <c r="L42" i="1"/>
  <c r="L69" i="1"/>
  <c r="L96" i="1"/>
  <c r="L101" i="1"/>
  <c r="L117" i="1"/>
  <c r="L130" i="1"/>
  <c r="L149" i="1"/>
  <c r="L165" i="1"/>
  <c r="L181" i="1"/>
  <c r="L197" i="1"/>
  <c r="L15" i="1"/>
  <c r="L52" i="1"/>
  <c r="L77" i="1"/>
  <c r="L109" i="1"/>
  <c r="L141" i="1"/>
  <c r="L170" i="1"/>
  <c r="L61" i="1"/>
  <c r="L122" i="1"/>
  <c r="L189" i="1"/>
  <c r="L20" i="1"/>
  <c r="L54" i="1"/>
  <c r="L92" i="1"/>
  <c r="L116" i="1"/>
  <c r="L148" i="1"/>
  <c r="L180" i="1"/>
  <c r="L29" i="1"/>
  <c r="L85" i="1"/>
  <c r="L157" i="1"/>
  <c r="L36" i="1"/>
  <c r="L168" i="1"/>
  <c r="L100" i="1"/>
  <c r="L129" i="1"/>
  <c r="L68" i="1"/>
  <c r="L196" i="1"/>
  <c r="L297" i="1"/>
  <c r="L282" i="1"/>
  <c r="L296" i="1"/>
  <c r="L283" i="1"/>
  <c r="L298" i="1"/>
  <c r="L302" i="1"/>
  <c r="L306" i="1"/>
  <c r="L310" i="1"/>
  <c r="L314" i="1"/>
  <c r="L318" i="1"/>
  <c r="L292" i="1"/>
  <c r="L294" i="1"/>
  <c r="L295" i="1"/>
  <c r="L284" i="1"/>
  <c r="L299" i="1"/>
  <c r="L303" i="1"/>
  <c r="L307" i="1"/>
  <c r="L311" i="1"/>
  <c r="L315" i="1"/>
  <c r="L319" i="1"/>
  <c r="L286" i="1"/>
  <c r="L289" i="1"/>
  <c r="L304" i="1"/>
  <c r="L312" i="1"/>
  <c r="L320" i="1"/>
  <c r="L288" i="1"/>
  <c r="L287" i="1"/>
  <c r="L305" i="1"/>
  <c r="L313" i="1"/>
  <c r="L321" i="1"/>
  <c r="L290" i="1"/>
  <c r="L300" i="1"/>
  <c r="L316" i="1"/>
  <c r="L293" i="1"/>
  <c r="L309" i="1"/>
  <c r="L301" i="1"/>
  <c r="L317" i="1"/>
  <c r="L308" i="1"/>
  <c r="L285" i="1"/>
  <c r="L291" i="1"/>
  <c r="L215" i="1"/>
  <c r="L208" i="1"/>
  <c r="L204" i="1"/>
  <c r="L207" i="1"/>
  <c r="L218" i="1"/>
  <c r="L222" i="1"/>
  <c r="L226" i="1"/>
  <c r="L230" i="1"/>
  <c r="L234" i="1"/>
  <c r="L238" i="1"/>
  <c r="L250" i="1"/>
  <c r="L252" i="1"/>
  <c r="L254" i="1"/>
  <c r="L251" i="1"/>
  <c r="L258" i="1"/>
  <c r="L262" i="1"/>
  <c r="L266" i="1"/>
  <c r="L270" i="1"/>
  <c r="L274" i="1"/>
  <c r="L278" i="1"/>
  <c r="L202" i="1"/>
  <c r="L205" i="1"/>
  <c r="L209" i="1"/>
  <c r="L214" i="1"/>
  <c r="L219" i="1"/>
  <c r="L223" i="1"/>
  <c r="L227" i="1"/>
  <c r="L231" i="1"/>
  <c r="L235" i="1"/>
  <c r="L239" i="1"/>
  <c r="L255" i="1"/>
  <c r="L257" i="1"/>
  <c r="L246" i="1"/>
  <c r="L248" i="1"/>
  <c r="L259" i="1"/>
  <c r="L263" i="1"/>
  <c r="L267" i="1"/>
  <c r="L271" i="1"/>
  <c r="L275" i="1"/>
  <c r="L279" i="1"/>
  <c r="L212" i="1"/>
  <c r="L211" i="1"/>
  <c r="L224" i="1"/>
  <c r="L232" i="1"/>
  <c r="L240" i="1"/>
  <c r="L249" i="1"/>
  <c r="L253" i="1"/>
  <c r="L264" i="1"/>
  <c r="L272" i="1"/>
  <c r="L280" i="1"/>
  <c r="L210" i="1"/>
  <c r="L213" i="1"/>
  <c r="L225" i="1"/>
  <c r="L233" i="1"/>
  <c r="L241" i="1"/>
  <c r="L247" i="1"/>
  <c r="L244" i="1"/>
  <c r="L265" i="1"/>
  <c r="L273" i="1"/>
  <c r="L281" i="1"/>
  <c r="L206" i="1"/>
  <c r="L220" i="1"/>
  <c r="L236" i="1"/>
  <c r="L243" i="1"/>
  <c r="L268" i="1"/>
  <c r="L217" i="1"/>
  <c r="L229" i="1"/>
  <c r="L242" i="1"/>
  <c r="L261" i="1"/>
  <c r="L277" i="1"/>
  <c r="L216" i="1"/>
  <c r="L237" i="1"/>
  <c r="L269" i="1"/>
  <c r="L256" i="1"/>
  <c r="L203" i="1"/>
  <c r="L245" i="1"/>
  <c r="L276" i="1"/>
  <c r="L221" i="1"/>
  <c r="L228" i="1"/>
  <c r="L260" i="1"/>
  <c r="P16" i="9"/>
  <c r="P15" i="9"/>
  <c r="P14" i="9"/>
  <c r="P13" i="9"/>
  <c r="C23" i="6"/>
  <c r="C22" i="6"/>
  <c r="D21" i="6"/>
  <c r="L13" i="6"/>
  <c r="B30" i="13"/>
  <c r="E30" i="13"/>
  <c r="B7" i="11"/>
  <c r="B18" i="11"/>
  <c r="B5" i="11"/>
  <c r="B21" i="11"/>
  <c r="B19" i="11"/>
  <c r="B29" i="11"/>
  <c r="B11" i="11"/>
  <c r="B2" i="11"/>
  <c r="B3" i="11"/>
  <c r="B27" i="11"/>
  <c r="B8" i="11"/>
  <c r="B9" i="11"/>
  <c r="B15" i="11"/>
  <c r="B24" i="11"/>
  <c r="B4" i="11"/>
  <c r="B6" i="11"/>
  <c r="B12" i="11"/>
  <c r="B13" i="11"/>
  <c r="B16" i="11"/>
  <c r="B28" i="11"/>
  <c r="B17" i="11"/>
  <c r="B23" i="11"/>
  <c r="B14" i="11"/>
  <c r="B25" i="11"/>
  <c r="B26" i="11"/>
  <c r="B22" i="11"/>
  <c r="B20" i="11"/>
  <c r="B10" i="11"/>
  <c r="G7" i="11"/>
  <c r="G18" i="11"/>
  <c r="G5" i="11"/>
  <c r="G21" i="11"/>
  <c r="G19" i="11"/>
  <c r="G29" i="11"/>
  <c r="G11" i="11"/>
  <c r="G2" i="11"/>
  <c r="G3" i="11"/>
  <c r="G27" i="11"/>
  <c r="G8" i="11"/>
  <c r="G9" i="11"/>
  <c r="G15" i="11"/>
  <c r="G24" i="11"/>
  <c r="G4" i="11"/>
  <c r="G6" i="11"/>
  <c r="G12" i="11"/>
  <c r="G13" i="11"/>
  <c r="G16" i="11"/>
  <c r="G28" i="11"/>
  <c r="G17" i="11"/>
  <c r="G23" i="11"/>
  <c r="G14" i="11"/>
  <c r="G25" i="11"/>
  <c r="G26" i="11"/>
  <c r="G22" i="11"/>
  <c r="G20" i="11"/>
  <c r="G10" i="1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G26" i="8"/>
  <c r="G22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S14" i="8"/>
  <c r="S13" i="8"/>
  <c r="X22" i="8"/>
  <c r="W22" i="8"/>
  <c r="E32" i="9"/>
  <c r="D32" i="9"/>
  <c r="T29" i="8"/>
  <c r="V23" i="8"/>
  <c r="T27" i="8"/>
  <c r="U23" i="8"/>
  <c r="Y22" i="8"/>
  <c r="T23" i="8"/>
  <c r="T26" i="8"/>
  <c r="S23" i="8"/>
  <c r="T28" i="8"/>
  <c r="Z22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4" i="8"/>
  <c r="O3" i="8"/>
  <c r="O2" i="8"/>
  <c r="O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" i="8"/>
  <c r="N29" i="8"/>
  <c r="D12" i="8"/>
  <c r="D14" i="8"/>
  <c r="P14" i="6"/>
  <c r="A10" i="10"/>
  <c r="A8" i="10"/>
  <c r="A4" i="10"/>
  <c r="A5" i="10"/>
  <c r="A16" i="10"/>
  <c r="A7" i="10"/>
  <c r="A13" i="10"/>
  <c r="A2" i="10"/>
  <c r="A14" i="10"/>
  <c r="A17" i="10"/>
  <c r="A18" i="10"/>
  <c r="A24" i="10"/>
  <c r="A26" i="10"/>
  <c r="A6" i="10"/>
  <c r="A15" i="10"/>
  <c r="A21" i="10"/>
  <c r="A22" i="10"/>
  <c r="A3" i="10"/>
  <c r="A27" i="10"/>
  <c r="A28" i="10"/>
  <c r="A19" i="10"/>
  <c r="A1" i="10"/>
  <c r="A11" i="10"/>
  <c r="A9" i="10"/>
  <c r="A25" i="10"/>
  <c r="A12" i="10"/>
  <c r="A23" i="10"/>
  <c r="A20" i="10"/>
  <c r="I17" i="1"/>
  <c r="K17" i="1"/>
  <c r="I14" i="1"/>
  <c r="K14" i="1"/>
  <c r="I13" i="1"/>
  <c r="K13" i="1"/>
  <c r="I9" i="1"/>
  <c r="K9" i="1"/>
  <c r="I10" i="1"/>
  <c r="K10" i="1"/>
  <c r="I3" i="1"/>
  <c r="K3" i="1"/>
  <c r="I4" i="1"/>
  <c r="K4" i="1"/>
  <c r="I7" i="1"/>
  <c r="K7" i="1"/>
  <c r="I5" i="1"/>
  <c r="K5" i="1"/>
  <c r="I8" i="1"/>
  <c r="K8" i="1"/>
  <c r="I11" i="1"/>
  <c r="K11" i="1"/>
  <c r="I15" i="1"/>
  <c r="K15" i="1"/>
  <c r="I6" i="1"/>
  <c r="K6" i="1"/>
  <c r="I12" i="1"/>
  <c r="K12" i="1"/>
  <c r="I16" i="1"/>
  <c r="K16" i="1"/>
  <c r="I2" i="1"/>
  <c r="K2" i="1"/>
  <c r="I18" i="1"/>
  <c r="K18" i="1"/>
  <c r="I19" i="1"/>
  <c r="K19" i="1"/>
  <c r="I20" i="1"/>
  <c r="K20" i="1"/>
  <c r="I21" i="1"/>
  <c r="K21" i="1"/>
  <c r="I22" i="1"/>
  <c r="K22" i="1"/>
  <c r="I23" i="1"/>
  <c r="K23" i="1"/>
  <c r="I24" i="1"/>
  <c r="K24" i="1"/>
  <c r="I25" i="1"/>
  <c r="K25" i="1"/>
  <c r="I26" i="1"/>
  <c r="K26" i="1"/>
  <c r="I27" i="1"/>
  <c r="K27" i="1"/>
  <c r="I28" i="1"/>
  <c r="K28" i="1"/>
  <c r="I29" i="1"/>
  <c r="K29" i="1"/>
  <c r="I30" i="1"/>
  <c r="K30" i="1"/>
  <c r="I31" i="1"/>
  <c r="K31" i="1"/>
  <c r="I32" i="1"/>
  <c r="K32" i="1"/>
  <c r="I33" i="1"/>
  <c r="K33" i="1"/>
  <c r="I34" i="1"/>
  <c r="K34" i="1"/>
  <c r="I35" i="1"/>
  <c r="K35" i="1"/>
  <c r="I36" i="1"/>
  <c r="K36" i="1"/>
  <c r="I37" i="1"/>
  <c r="K37" i="1"/>
  <c r="I38" i="1"/>
  <c r="K38" i="1"/>
  <c r="I39" i="1"/>
  <c r="K39" i="1"/>
  <c r="I40" i="1"/>
  <c r="K40" i="1"/>
  <c r="I41" i="1"/>
  <c r="K41" i="1"/>
  <c r="I48" i="1"/>
  <c r="K48" i="1"/>
  <c r="I56" i="1"/>
  <c r="K56" i="1"/>
  <c r="I46" i="1"/>
  <c r="K46" i="1"/>
  <c r="I52" i="1"/>
  <c r="K52" i="1"/>
  <c r="I55" i="1"/>
  <c r="K55" i="1"/>
  <c r="I43" i="1"/>
  <c r="K43" i="1"/>
  <c r="I45" i="1"/>
  <c r="K45" i="1"/>
  <c r="I51" i="1"/>
  <c r="K51" i="1"/>
  <c r="I47" i="1"/>
  <c r="K47" i="1"/>
  <c r="I50" i="1"/>
  <c r="K50" i="1"/>
  <c r="I54" i="1"/>
  <c r="K54" i="1"/>
  <c r="I42" i="1"/>
  <c r="K42" i="1"/>
  <c r="I44" i="1"/>
  <c r="K44" i="1"/>
  <c r="I53" i="1"/>
  <c r="K53" i="1"/>
  <c r="I49" i="1"/>
  <c r="K49" i="1"/>
  <c r="I57" i="1"/>
  <c r="K57" i="1"/>
  <c r="I58" i="1"/>
  <c r="K58" i="1"/>
  <c r="I59" i="1"/>
  <c r="K59" i="1"/>
  <c r="I60" i="1"/>
  <c r="K60" i="1"/>
  <c r="I61" i="1"/>
  <c r="K61" i="1"/>
  <c r="I62" i="1"/>
  <c r="K62" i="1"/>
  <c r="I63" i="1"/>
  <c r="K63" i="1"/>
  <c r="I64" i="1"/>
  <c r="K64" i="1"/>
  <c r="I65" i="1"/>
  <c r="K65" i="1"/>
  <c r="I66" i="1"/>
  <c r="K66" i="1"/>
  <c r="I67" i="1"/>
  <c r="K67" i="1"/>
  <c r="I68" i="1"/>
  <c r="K68" i="1"/>
  <c r="I69" i="1"/>
  <c r="K69" i="1"/>
  <c r="I70" i="1"/>
  <c r="K70" i="1"/>
  <c r="I71" i="1"/>
  <c r="K71" i="1"/>
  <c r="I72" i="1"/>
  <c r="K72" i="1"/>
  <c r="I73" i="1"/>
  <c r="K73" i="1"/>
  <c r="I74" i="1"/>
  <c r="K74" i="1"/>
  <c r="I75" i="1"/>
  <c r="K75" i="1"/>
  <c r="I76" i="1"/>
  <c r="K76" i="1"/>
  <c r="I77" i="1"/>
  <c r="K77" i="1"/>
  <c r="I78" i="1"/>
  <c r="K78" i="1"/>
  <c r="I79" i="1"/>
  <c r="K79" i="1"/>
  <c r="I80" i="1"/>
  <c r="K80" i="1"/>
  <c r="I81" i="1"/>
  <c r="K81" i="1"/>
  <c r="I94" i="1"/>
  <c r="K94" i="1"/>
  <c r="I87" i="1"/>
  <c r="K87" i="1"/>
  <c r="I92" i="1"/>
  <c r="K92" i="1"/>
  <c r="I96" i="1"/>
  <c r="K96" i="1"/>
  <c r="I82" i="1"/>
  <c r="K82" i="1"/>
  <c r="I89" i="1"/>
  <c r="K89" i="1"/>
  <c r="I84" i="1"/>
  <c r="K84" i="1"/>
  <c r="I90" i="1"/>
  <c r="K90" i="1"/>
  <c r="I93" i="1"/>
  <c r="K93" i="1"/>
  <c r="I97" i="1"/>
  <c r="K97" i="1"/>
  <c r="I95" i="1"/>
  <c r="K95" i="1"/>
  <c r="I85" i="1"/>
  <c r="K85" i="1"/>
  <c r="I88" i="1"/>
  <c r="K88" i="1"/>
  <c r="I83" i="1"/>
  <c r="K83" i="1"/>
  <c r="I86" i="1"/>
  <c r="K86" i="1"/>
  <c r="I91" i="1"/>
  <c r="K91" i="1"/>
  <c r="I98" i="1"/>
  <c r="K98" i="1"/>
  <c r="I99" i="1"/>
  <c r="K99" i="1"/>
  <c r="I100" i="1"/>
  <c r="K100" i="1"/>
  <c r="I101" i="1"/>
  <c r="K101" i="1"/>
  <c r="I102" i="1"/>
  <c r="K102" i="1"/>
  <c r="I103" i="1"/>
  <c r="K103" i="1"/>
  <c r="I104" i="1"/>
  <c r="K104" i="1"/>
  <c r="I105" i="1"/>
  <c r="K105" i="1"/>
  <c r="I106" i="1"/>
  <c r="K106" i="1"/>
  <c r="I107" i="1"/>
  <c r="K107" i="1"/>
  <c r="I108" i="1"/>
  <c r="K108" i="1"/>
  <c r="I109" i="1"/>
  <c r="K109" i="1"/>
  <c r="I110" i="1"/>
  <c r="K110" i="1"/>
  <c r="I111" i="1"/>
  <c r="K111" i="1"/>
  <c r="I112" i="1"/>
  <c r="K112" i="1"/>
  <c r="I113" i="1"/>
  <c r="K113" i="1"/>
  <c r="I114" i="1"/>
  <c r="K114" i="1"/>
  <c r="I115" i="1"/>
  <c r="K115" i="1"/>
  <c r="I116" i="1"/>
  <c r="K116" i="1"/>
  <c r="I117" i="1"/>
  <c r="K117" i="1"/>
  <c r="I118" i="1"/>
  <c r="K118" i="1"/>
  <c r="I119" i="1"/>
  <c r="K119" i="1"/>
  <c r="I120" i="1"/>
  <c r="K120" i="1"/>
  <c r="I121" i="1"/>
  <c r="K121" i="1"/>
  <c r="I126" i="1"/>
  <c r="K126" i="1"/>
  <c r="I137" i="1"/>
  <c r="K137" i="1"/>
  <c r="I133" i="1"/>
  <c r="K133" i="1"/>
  <c r="I122" i="1"/>
  <c r="K122" i="1"/>
  <c r="I131" i="1"/>
  <c r="K131" i="1"/>
  <c r="I124" i="1"/>
  <c r="K124" i="1"/>
  <c r="I134" i="1"/>
  <c r="K134" i="1"/>
  <c r="I128" i="1"/>
  <c r="K128" i="1"/>
  <c r="I123" i="1"/>
  <c r="K123" i="1"/>
  <c r="I132" i="1"/>
  <c r="K132" i="1"/>
  <c r="I129" i="1"/>
  <c r="K129" i="1"/>
  <c r="I130" i="1"/>
  <c r="K130" i="1"/>
  <c r="I127" i="1"/>
  <c r="K127" i="1"/>
  <c r="I125" i="1"/>
  <c r="K125" i="1"/>
  <c r="I135" i="1"/>
  <c r="K135" i="1"/>
  <c r="I136" i="1"/>
  <c r="K136" i="1"/>
  <c r="I138" i="1"/>
  <c r="K138" i="1"/>
  <c r="I139" i="1"/>
  <c r="K139" i="1"/>
  <c r="I140" i="1"/>
  <c r="K140" i="1"/>
  <c r="I141" i="1"/>
  <c r="K141" i="1"/>
  <c r="I142" i="1"/>
  <c r="K142" i="1"/>
  <c r="I143" i="1"/>
  <c r="K143" i="1"/>
  <c r="I144" i="1"/>
  <c r="K144" i="1"/>
  <c r="I145" i="1"/>
  <c r="K145" i="1"/>
  <c r="I146" i="1"/>
  <c r="K146" i="1"/>
  <c r="I147" i="1"/>
  <c r="K147" i="1"/>
  <c r="I148" i="1"/>
  <c r="K148" i="1"/>
  <c r="I149" i="1"/>
  <c r="K149" i="1"/>
  <c r="I150" i="1"/>
  <c r="K150" i="1"/>
  <c r="I151" i="1"/>
  <c r="K151" i="1"/>
  <c r="I152" i="1"/>
  <c r="K152" i="1"/>
  <c r="I153" i="1"/>
  <c r="K153" i="1"/>
  <c r="I154" i="1"/>
  <c r="K154" i="1"/>
  <c r="I155" i="1"/>
  <c r="K155" i="1"/>
  <c r="I156" i="1"/>
  <c r="K156" i="1"/>
  <c r="I157" i="1"/>
  <c r="K157" i="1"/>
  <c r="I158" i="1"/>
  <c r="K158" i="1"/>
  <c r="I159" i="1"/>
  <c r="K159" i="1"/>
  <c r="I160" i="1"/>
  <c r="K160" i="1"/>
  <c r="I161" i="1"/>
  <c r="K161" i="1"/>
  <c r="I175" i="1"/>
  <c r="K175" i="1"/>
  <c r="I177" i="1"/>
  <c r="K177" i="1"/>
  <c r="I168" i="1"/>
  <c r="K168" i="1"/>
  <c r="I165" i="1"/>
  <c r="K165" i="1"/>
  <c r="I166" i="1"/>
  <c r="K166" i="1"/>
  <c r="I162" i="1"/>
  <c r="K162" i="1"/>
  <c r="I171" i="1"/>
  <c r="K171" i="1"/>
  <c r="I172" i="1"/>
  <c r="K172" i="1"/>
  <c r="I167" i="1"/>
  <c r="K167" i="1"/>
  <c r="I176" i="1"/>
  <c r="K176" i="1"/>
  <c r="I164" i="1"/>
  <c r="K164" i="1"/>
  <c r="I170" i="1"/>
  <c r="K170" i="1"/>
  <c r="I169" i="1"/>
  <c r="K169" i="1"/>
  <c r="I163" i="1"/>
  <c r="K163" i="1"/>
  <c r="I174" i="1"/>
  <c r="K174" i="1"/>
  <c r="I173" i="1"/>
  <c r="K173" i="1"/>
  <c r="I178" i="1"/>
  <c r="K178" i="1"/>
  <c r="I179" i="1"/>
  <c r="K179" i="1"/>
  <c r="I180" i="1"/>
  <c r="K180" i="1"/>
  <c r="I181" i="1"/>
  <c r="K181" i="1"/>
  <c r="I182" i="1"/>
  <c r="K182" i="1"/>
  <c r="I183" i="1"/>
  <c r="K183" i="1"/>
  <c r="I184" i="1"/>
  <c r="K184" i="1"/>
  <c r="I185" i="1"/>
  <c r="K185" i="1"/>
  <c r="I186" i="1"/>
  <c r="K186" i="1"/>
  <c r="I187" i="1"/>
  <c r="K187" i="1"/>
  <c r="I188" i="1"/>
  <c r="K188" i="1"/>
  <c r="I189" i="1"/>
  <c r="K189" i="1"/>
  <c r="I190" i="1"/>
  <c r="K190" i="1"/>
  <c r="I191" i="1"/>
  <c r="K191" i="1"/>
  <c r="I192" i="1"/>
  <c r="K192" i="1"/>
  <c r="I193" i="1"/>
  <c r="K193" i="1"/>
  <c r="I194" i="1"/>
  <c r="K194" i="1"/>
  <c r="I195" i="1"/>
  <c r="K195" i="1"/>
  <c r="I196" i="1"/>
  <c r="K196" i="1"/>
  <c r="I197" i="1"/>
  <c r="K197" i="1"/>
  <c r="I198" i="1"/>
  <c r="K198" i="1"/>
  <c r="I199" i="1"/>
  <c r="K199" i="1"/>
  <c r="I200" i="1"/>
  <c r="K200" i="1"/>
  <c r="I201" i="1"/>
  <c r="K201" i="1"/>
  <c r="I215" i="1"/>
  <c r="K215" i="1"/>
  <c r="I202" i="1"/>
  <c r="K202" i="1"/>
  <c r="I206" i="1"/>
  <c r="K206" i="1"/>
  <c r="I216" i="1"/>
  <c r="K216" i="1"/>
  <c r="I208" i="1"/>
  <c r="K208" i="1"/>
  <c r="I205" i="1"/>
  <c r="K205" i="1"/>
  <c r="I212" i="1"/>
  <c r="K212" i="1"/>
  <c r="I210" i="1"/>
  <c r="K210" i="1"/>
  <c r="I204" i="1"/>
  <c r="K204" i="1"/>
  <c r="I209" i="1"/>
  <c r="K209" i="1"/>
  <c r="I203" i="1"/>
  <c r="K203" i="1"/>
  <c r="I217" i="1"/>
  <c r="K217" i="1"/>
  <c r="I207" i="1"/>
  <c r="K207" i="1"/>
  <c r="I214" i="1"/>
  <c r="K214" i="1"/>
  <c r="I211" i="1"/>
  <c r="K211" i="1"/>
  <c r="I213" i="1"/>
  <c r="K213" i="1"/>
  <c r="I218" i="1"/>
  <c r="K218" i="1"/>
  <c r="I219" i="1"/>
  <c r="K219" i="1"/>
  <c r="I220" i="1"/>
  <c r="K220" i="1"/>
  <c r="I221" i="1"/>
  <c r="K221" i="1"/>
  <c r="I222" i="1"/>
  <c r="K222" i="1"/>
  <c r="I223" i="1"/>
  <c r="K223" i="1"/>
  <c r="I224" i="1"/>
  <c r="K224" i="1"/>
  <c r="I225" i="1"/>
  <c r="K225" i="1"/>
  <c r="I226" i="1"/>
  <c r="K226" i="1"/>
  <c r="I227" i="1"/>
  <c r="K227" i="1"/>
  <c r="I228" i="1"/>
  <c r="K228" i="1"/>
  <c r="I229" i="1"/>
  <c r="K229" i="1"/>
  <c r="I230" i="1"/>
  <c r="K230" i="1"/>
  <c r="I231" i="1"/>
  <c r="K231" i="1"/>
  <c r="I232" i="1"/>
  <c r="K232" i="1"/>
  <c r="I233" i="1"/>
  <c r="K233" i="1"/>
  <c r="I234" i="1"/>
  <c r="K234" i="1"/>
  <c r="I235" i="1"/>
  <c r="K235" i="1"/>
  <c r="I236" i="1"/>
  <c r="K236" i="1"/>
  <c r="I237" i="1"/>
  <c r="K237" i="1"/>
  <c r="I238" i="1"/>
  <c r="K238" i="1"/>
  <c r="I239" i="1"/>
  <c r="K239" i="1"/>
  <c r="I240" i="1"/>
  <c r="K240" i="1"/>
  <c r="I241" i="1"/>
  <c r="K241" i="1"/>
  <c r="I250" i="1"/>
  <c r="K250" i="1"/>
  <c r="I255" i="1"/>
  <c r="K255" i="1"/>
  <c r="I245" i="1"/>
  <c r="K245" i="1"/>
  <c r="I242" i="1"/>
  <c r="K242" i="1"/>
  <c r="I252" i="1"/>
  <c r="K252" i="1"/>
  <c r="I257" i="1"/>
  <c r="K257" i="1"/>
  <c r="I249" i="1"/>
  <c r="K249" i="1"/>
  <c r="I247" i="1"/>
  <c r="K247" i="1"/>
  <c r="I254" i="1"/>
  <c r="K254" i="1"/>
  <c r="I246" i="1"/>
  <c r="K246" i="1"/>
  <c r="I243" i="1"/>
  <c r="K243" i="1"/>
  <c r="I256" i="1"/>
  <c r="K256" i="1"/>
  <c r="I251" i="1"/>
  <c r="K251" i="1"/>
  <c r="I248" i="1"/>
  <c r="K248" i="1"/>
  <c r="I253" i="1"/>
  <c r="K253" i="1"/>
  <c r="I244" i="1"/>
  <c r="K244" i="1"/>
  <c r="I258" i="1"/>
  <c r="K258" i="1"/>
  <c r="I259" i="1"/>
  <c r="K259" i="1"/>
  <c r="I260" i="1"/>
  <c r="K260" i="1"/>
  <c r="I261" i="1"/>
  <c r="K261" i="1"/>
  <c r="I262" i="1"/>
  <c r="K262" i="1"/>
  <c r="I263" i="1"/>
  <c r="K263" i="1"/>
  <c r="I264" i="1"/>
  <c r="K264" i="1"/>
  <c r="I265" i="1"/>
  <c r="K265" i="1"/>
  <c r="I266" i="1"/>
  <c r="K266" i="1"/>
  <c r="I267" i="1"/>
  <c r="K267" i="1"/>
  <c r="I268" i="1"/>
  <c r="K268" i="1"/>
  <c r="I269" i="1"/>
  <c r="K269" i="1"/>
  <c r="I270" i="1"/>
  <c r="K270" i="1"/>
  <c r="I271" i="1"/>
  <c r="K271" i="1"/>
  <c r="I272" i="1"/>
  <c r="K272" i="1"/>
  <c r="I273" i="1"/>
  <c r="K273" i="1"/>
  <c r="I274" i="1"/>
  <c r="K274" i="1"/>
  <c r="I275" i="1"/>
  <c r="K275" i="1"/>
  <c r="I276" i="1"/>
  <c r="K276" i="1"/>
  <c r="I277" i="1"/>
  <c r="K277" i="1"/>
  <c r="I278" i="1"/>
  <c r="K278" i="1"/>
  <c r="I279" i="1"/>
  <c r="K279" i="1"/>
  <c r="I280" i="1"/>
  <c r="K280" i="1"/>
  <c r="I281" i="1"/>
  <c r="K281" i="1"/>
  <c r="I297" i="1"/>
  <c r="K297" i="1"/>
  <c r="I292" i="1"/>
  <c r="K292" i="1"/>
  <c r="I290" i="1"/>
  <c r="K290" i="1"/>
  <c r="I285" i="1"/>
  <c r="K285" i="1"/>
  <c r="I282" i="1"/>
  <c r="K282" i="1"/>
  <c r="I294" i="1"/>
  <c r="K294" i="1"/>
  <c r="I286" i="1"/>
  <c r="K286" i="1"/>
  <c r="I288" i="1"/>
  <c r="K288" i="1"/>
  <c r="I296" i="1"/>
  <c r="K296" i="1"/>
  <c r="I295" i="1"/>
  <c r="K295" i="1"/>
  <c r="I291" i="1"/>
  <c r="K291" i="1"/>
  <c r="I293" i="1"/>
  <c r="K293" i="1"/>
  <c r="I283" i="1"/>
  <c r="K283" i="1"/>
  <c r="I284" i="1"/>
  <c r="K284" i="1"/>
  <c r="I289" i="1"/>
  <c r="K289" i="1"/>
  <c r="I287" i="1"/>
  <c r="K287" i="1"/>
  <c r="I298" i="1"/>
  <c r="K298" i="1"/>
  <c r="I299" i="1"/>
  <c r="K299" i="1"/>
  <c r="I300" i="1"/>
  <c r="K300" i="1"/>
  <c r="I301" i="1"/>
  <c r="K301" i="1"/>
  <c r="I302" i="1"/>
  <c r="K302" i="1"/>
  <c r="I303" i="1"/>
  <c r="K303" i="1"/>
  <c r="I304" i="1"/>
  <c r="K304" i="1"/>
  <c r="I305" i="1"/>
  <c r="K305" i="1"/>
  <c r="I306" i="1"/>
  <c r="K306" i="1"/>
  <c r="I307" i="1"/>
  <c r="K307" i="1"/>
  <c r="I308" i="1"/>
  <c r="K308" i="1"/>
  <c r="I309" i="1"/>
  <c r="K309" i="1"/>
  <c r="I310" i="1"/>
  <c r="K310" i="1"/>
  <c r="I311" i="1"/>
  <c r="K311" i="1"/>
  <c r="I312" i="1"/>
  <c r="K312" i="1"/>
  <c r="I313" i="1"/>
  <c r="K313" i="1"/>
  <c r="I314" i="1"/>
  <c r="K314" i="1"/>
  <c r="I315" i="1"/>
  <c r="K315" i="1"/>
  <c r="I316" i="1"/>
  <c r="K316" i="1"/>
  <c r="I317" i="1"/>
  <c r="K317" i="1"/>
  <c r="I318" i="1"/>
  <c r="K318" i="1"/>
  <c r="I319" i="1"/>
  <c r="K319" i="1"/>
  <c r="I320" i="1"/>
  <c r="K320" i="1"/>
  <c r="I321" i="1"/>
  <c r="K321" i="1"/>
  <c r="I326" i="1"/>
  <c r="K326" i="1"/>
  <c r="I333" i="1"/>
  <c r="K333" i="1"/>
  <c r="I325" i="1"/>
  <c r="K325" i="1"/>
  <c r="I337" i="1"/>
  <c r="K337" i="1"/>
  <c r="I328" i="1"/>
  <c r="K328" i="1"/>
  <c r="I323" i="1"/>
  <c r="K323" i="1"/>
  <c r="I330" i="1"/>
  <c r="K330" i="1"/>
  <c r="I334" i="1"/>
  <c r="K334" i="1"/>
  <c r="I327" i="1"/>
  <c r="K327" i="1"/>
  <c r="I322" i="1"/>
  <c r="K322" i="1"/>
  <c r="I329" i="1"/>
  <c r="K329" i="1"/>
  <c r="I332" i="1"/>
  <c r="K332" i="1"/>
  <c r="I335" i="1"/>
  <c r="K335" i="1"/>
  <c r="I336" i="1"/>
  <c r="K336" i="1"/>
  <c r="I324" i="1"/>
  <c r="K324" i="1"/>
  <c r="I331" i="1"/>
  <c r="K331" i="1"/>
  <c r="I338" i="1"/>
  <c r="K338" i="1"/>
  <c r="I339" i="1"/>
  <c r="K339" i="1"/>
  <c r="I340" i="1"/>
  <c r="K340" i="1"/>
  <c r="I341" i="1"/>
  <c r="K341" i="1"/>
  <c r="I342" i="1"/>
  <c r="K342" i="1"/>
  <c r="I343" i="1"/>
  <c r="K343" i="1"/>
  <c r="I344" i="1"/>
  <c r="K344" i="1"/>
  <c r="I345" i="1"/>
  <c r="K345" i="1"/>
  <c r="I346" i="1"/>
  <c r="K346" i="1"/>
  <c r="I347" i="1"/>
  <c r="K347" i="1"/>
  <c r="I348" i="1"/>
  <c r="K348" i="1"/>
  <c r="I349" i="1"/>
  <c r="K349" i="1"/>
  <c r="I350" i="1"/>
  <c r="K350" i="1"/>
  <c r="I351" i="1"/>
  <c r="K351" i="1"/>
  <c r="I352" i="1"/>
  <c r="K352" i="1"/>
  <c r="I353" i="1"/>
  <c r="K353" i="1"/>
  <c r="I354" i="1"/>
  <c r="K354" i="1"/>
  <c r="I355" i="1"/>
  <c r="K355" i="1"/>
  <c r="I356" i="1"/>
  <c r="K356" i="1"/>
  <c r="I357" i="1"/>
  <c r="K357" i="1"/>
  <c r="I358" i="1"/>
  <c r="K358" i="1"/>
  <c r="I359" i="1"/>
  <c r="K359" i="1"/>
  <c r="I360" i="1"/>
  <c r="K360" i="1"/>
  <c r="I361" i="1"/>
  <c r="K361" i="1"/>
  <c r="I371" i="1"/>
  <c r="K371" i="1"/>
  <c r="I367" i="1"/>
  <c r="K367" i="1"/>
  <c r="I377" i="1"/>
  <c r="K377" i="1"/>
  <c r="I368" i="1"/>
  <c r="K368" i="1"/>
  <c r="I375" i="1"/>
  <c r="K375" i="1"/>
  <c r="I373" i="1"/>
  <c r="K373" i="1"/>
  <c r="I362" i="1"/>
  <c r="K362" i="1"/>
  <c r="I365" i="1"/>
  <c r="K365" i="1"/>
  <c r="I374" i="1"/>
  <c r="K374" i="1"/>
  <c r="I376" i="1"/>
  <c r="K376" i="1"/>
  <c r="I370" i="1"/>
  <c r="K370" i="1"/>
  <c r="I364" i="1"/>
  <c r="K364" i="1"/>
  <c r="I366" i="1"/>
  <c r="K366" i="1"/>
  <c r="I372" i="1"/>
  <c r="K372" i="1"/>
  <c r="I369" i="1"/>
  <c r="K369" i="1"/>
  <c r="I363" i="1"/>
  <c r="K363" i="1"/>
  <c r="I378" i="1"/>
  <c r="K378" i="1"/>
  <c r="I379" i="1"/>
  <c r="K379" i="1"/>
  <c r="I380" i="1"/>
  <c r="K380" i="1"/>
  <c r="I381" i="1"/>
  <c r="K381" i="1"/>
  <c r="I382" i="1"/>
  <c r="K382" i="1"/>
  <c r="I383" i="1"/>
  <c r="K383" i="1"/>
  <c r="I384" i="1"/>
  <c r="K384" i="1"/>
  <c r="I385" i="1"/>
  <c r="K385" i="1"/>
  <c r="I386" i="1"/>
  <c r="K386" i="1"/>
  <c r="I387" i="1"/>
  <c r="K387" i="1"/>
  <c r="I388" i="1"/>
  <c r="K388" i="1"/>
  <c r="I389" i="1"/>
  <c r="K389" i="1"/>
  <c r="I390" i="1"/>
  <c r="K390" i="1"/>
  <c r="I391" i="1"/>
  <c r="K391" i="1"/>
  <c r="I392" i="1"/>
  <c r="K392" i="1"/>
  <c r="I393" i="1"/>
  <c r="K393" i="1"/>
  <c r="I394" i="1"/>
  <c r="K394" i="1"/>
  <c r="I395" i="1"/>
  <c r="K395" i="1"/>
  <c r="I396" i="1"/>
  <c r="K396" i="1"/>
  <c r="I397" i="1"/>
  <c r="K397" i="1"/>
  <c r="I398" i="1"/>
  <c r="K398" i="1"/>
  <c r="I399" i="1"/>
  <c r="K399" i="1"/>
  <c r="I400" i="1"/>
  <c r="K400" i="1"/>
  <c r="I401" i="1"/>
  <c r="K401" i="1"/>
  <c r="I403" i="1"/>
  <c r="K403" i="1"/>
  <c r="I411" i="1"/>
  <c r="K411" i="1"/>
  <c r="I409" i="1"/>
  <c r="K409" i="1"/>
  <c r="I404" i="1"/>
  <c r="K404" i="1"/>
  <c r="I413" i="1"/>
  <c r="K413" i="1"/>
  <c r="I416" i="1"/>
  <c r="K416" i="1"/>
  <c r="I414" i="1"/>
  <c r="K414" i="1"/>
  <c r="I407" i="1"/>
  <c r="K407" i="1"/>
  <c r="I406" i="1"/>
  <c r="K406" i="1"/>
  <c r="I412" i="1"/>
  <c r="K412" i="1"/>
  <c r="I410" i="1"/>
  <c r="K410" i="1"/>
  <c r="I417" i="1"/>
  <c r="K417" i="1"/>
  <c r="I408" i="1"/>
  <c r="K408" i="1"/>
  <c r="I405" i="1"/>
  <c r="K405" i="1"/>
  <c r="I415" i="1"/>
  <c r="K415" i="1"/>
  <c r="I402" i="1"/>
  <c r="K402" i="1"/>
  <c r="I418" i="1"/>
  <c r="K418" i="1"/>
  <c r="I419" i="1"/>
  <c r="K419" i="1"/>
  <c r="I420" i="1"/>
  <c r="K420" i="1"/>
  <c r="I421" i="1"/>
  <c r="K421" i="1"/>
  <c r="I422" i="1"/>
  <c r="K422" i="1"/>
  <c r="I423" i="1"/>
  <c r="K423" i="1"/>
  <c r="I424" i="1"/>
  <c r="K424" i="1"/>
  <c r="I425" i="1"/>
  <c r="K425" i="1"/>
  <c r="I426" i="1"/>
  <c r="K426" i="1"/>
  <c r="I427" i="1"/>
  <c r="K427" i="1"/>
  <c r="I428" i="1"/>
  <c r="K428" i="1"/>
  <c r="I429" i="1"/>
  <c r="K429" i="1"/>
  <c r="I430" i="1"/>
  <c r="K430" i="1"/>
  <c r="I431" i="1"/>
  <c r="K431" i="1"/>
  <c r="I432" i="1"/>
  <c r="K432" i="1"/>
  <c r="I433" i="1"/>
  <c r="K433" i="1"/>
  <c r="I434" i="1"/>
  <c r="K434" i="1"/>
  <c r="I435" i="1"/>
  <c r="K435" i="1"/>
  <c r="I436" i="1"/>
  <c r="K436" i="1"/>
  <c r="I437" i="1"/>
  <c r="K437" i="1"/>
  <c r="I438" i="1"/>
  <c r="K438" i="1"/>
  <c r="I439" i="1"/>
  <c r="K439" i="1"/>
  <c r="I440" i="1"/>
  <c r="K440" i="1"/>
  <c r="I441" i="1"/>
  <c r="K441" i="1"/>
  <c r="I442" i="1"/>
  <c r="K442" i="1"/>
  <c r="I450" i="1"/>
  <c r="K450" i="1"/>
  <c r="I444" i="1"/>
  <c r="K444" i="1"/>
  <c r="I449" i="1"/>
  <c r="K449" i="1"/>
  <c r="I453" i="1"/>
  <c r="K453" i="1"/>
  <c r="I457" i="1"/>
  <c r="K457" i="1"/>
  <c r="I454" i="1"/>
  <c r="K454" i="1"/>
  <c r="I446" i="1"/>
  <c r="K446" i="1"/>
  <c r="I455" i="1"/>
  <c r="K455" i="1"/>
  <c r="I456" i="1"/>
  <c r="K456" i="1"/>
  <c r="I447" i="1"/>
  <c r="K447" i="1"/>
  <c r="I443" i="1"/>
  <c r="K443" i="1"/>
  <c r="I451" i="1"/>
  <c r="K451" i="1"/>
  <c r="I452" i="1"/>
  <c r="K452" i="1"/>
  <c r="I448" i="1"/>
  <c r="K448" i="1"/>
  <c r="I445" i="1"/>
  <c r="K445" i="1"/>
  <c r="I458" i="1"/>
  <c r="K458" i="1"/>
  <c r="I459" i="1"/>
  <c r="K459" i="1"/>
  <c r="I460" i="1"/>
  <c r="K460" i="1"/>
  <c r="I461" i="1"/>
  <c r="K461" i="1"/>
  <c r="I462" i="1"/>
  <c r="K462" i="1"/>
  <c r="I463" i="1"/>
  <c r="K463" i="1"/>
  <c r="I464" i="1"/>
  <c r="K464" i="1"/>
  <c r="I465" i="1"/>
  <c r="K465" i="1"/>
  <c r="I466" i="1"/>
  <c r="K466" i="1"/>
  <c r="I467" i="1"/>
  <c r="K467" i="1"/>
  <c r="I468" i="1"/>
  <c r="K468" i="1"/>
  <c r="I469" i="1"/>
  <c r="K469" i="1"/>
  <c r="I470" i="1"/>
  <c r="K470" i="1"/>
  <c r="I471" i="1"/>
  <c r="K471" i="1"/>
  <c r="I472" i="1"/>
  <c r="K472" i="1"/>
  <c r="I473" i="1"/>
  <c r="K473" i="1"/>
  <c r="I474" i="1"/>
  <c r="K474" i="1"/>
  <c r="I475" i="1"/>
  <c r="K475" i="1"/>
  <c r="I476" i="1"/>
  <c r="K476" i="1"/>
  <c r="I477" i="1"/>
  <c r="K477" i="1"/>
  <c r="I478" i="1"/>
  <c r="K478" i="1"/>
  <c r="I479" i="1"/>
  <c r="K479" i="1"/>
  <c r="I480" i="1"/>
  <c r="K480" i="1"/>
  <c r="I481" i="1"/>
  <c r="K481" i="1"/>
  <c r="I491" i="1"/>
  <c r="K491" i="1"/>
  <c r="I489" i="1"/>
  <c r="K489" i="1"/>
  <c r="I497" i="1"/>
  <c r="K497" i="1"/>
  <c r="I487" i="1"/>
  <c r="K487" i="1"/>
  <c r="I495" i="1"/>
  <c r="K495" i="1"/>
  <c r="I485" i="1"/>
  <c r="K485" i="1"/>
  <c r="I492" i="1"/>
  <c r="K492" i="1"/>
  <c r="I483" i="1"/>
  <c r="K483" i="1"/>
  <c r="I493" i="1"/>
  <c r="K493" i="1"/>
  <c r="I484" i="1"/>
  <c r="K484" i="1"/>
  <c r="I488" i="1"/>
  <c r="K488" i="1"/>
  <c r="I494" i="1"/>
  <c r="K494" i="1"/>
  <c r="I496" i="1"/>
  <c r="K496" i="1"/>
  <c r="I482" i="1"/>
  <c r="K482" i="1"/>
  <c r="I490" i="1"/>
  <c r="K490" i="1"/>
  <c r="I486" i="1"/>
  <c r="K486" i="1"/>
  <c r="I498" i="1"/>
  <c r="K498" i="1"/>
  <c r="I499" i="1"/>
  <c r="K499" i="1"/>
  <c r="I500" i="1"/>
  <c r="K500" i="1"/>
  <c r="I501" i="1"/>
  <c r="K501" i="1"/>
  <c r="I502" i="1"/>
  <c r="K502" i="1"/>
  <c r="I503" i="1"/>
  <c r="K503" i="1"/>
  <c r="I504" i="1"/>
  <c r="K504" i="1"/>
  <c r="I505" i="1"/>
  <c r="K505" i="1"/>
  <c r="I506" i="1"/>
  <c r="K506" i="1"/>
  <c r="I507" i="1"/>
  <c r="K507" i="1"/>
  <c r="I508" i="1"/>
  <c r="K508" i="1"/>
  <c r="I509" i="1"/>
  <c r="K509" i="1"/>
  <c r="I510" i="1"/>
  <c r="K510" i="1"/>
  <c r="I511" i="1"/>
  <c r="K511" i="1"/>
  <c r="I512" i="1"/>
  <c r="K512" i="1"/>
  <c r="I513" i="1"/>
  <c r="K513" i="1"/>
  <c r="I514" i="1"/>
  <c r="K514" i="1"/>
  <c r="I515" i="1"/>
  <c r="K515" i="1"/>
  <c r="I516" i="1"/>
  <c r="K516" i="1"/>
  <c r="I517" i="1"/>
  <c r="K517" i="1"/>
  <c r="I518" i="1"/>
  <c r="K518" i="1"/>
  <c r="I519" i="1"/>
  <c r="K519" i="1"/>
  <c r="I520" i="1"/>
  <c r="K520" i="1"/>
  <c r="I521" i="1"/>
  <c r="K521" i="1"/>
  <c r="I532" i="1"/>
  <c r="K532" i="1"/>
  <c r="I522" i="1"/>
  <c r="K522" i="1"/>
  <c r="I531" i="1"/>
  <c r="K531" i="1"/>
  <c r="I534" i="1"/>
  <c r="K534" i="1"/>
  <c r="I536" i="1"/>
  <c r="K536" i="1"/>
  <c r="I525" i="1"/>
  <c r="K525" i="1"/>
  <c r="I529" i="1"/>
  <c r="K529" i="1"/>
  <c r="I527" i="1"/>
  <c r="K527" i="1"/>
  <c r="I537" i="1"/>
  <c r="K537" i="1"/>
  <c r="I535" i="1"/>
  <c r="K535" i="1"/>
  <c r="I524" i="1"/>
  <c r="K524" i="1"/>
  <c r="I528" i="1"/>
  <c r="K528" i="1"/>
  <c r="I523" i="1"/>
  <c r="K523" i="1"/>
  <c r="I530" i="1"/>
  <c r="K530" i="1"/>
  <c r="I526" i="1"/>
  <c r="K526" i="1"/>
  <c r="I533" i="1"/>
  <c r="K533" i="1"/>
  <c r="I538" i="1"/>
  <c r="K538" i="1"/>
  <c r="I539" i="1"/>
  <c r="K539" i="1"/>
  <c r="I540" i="1"/>
  <c r="K540" i="1"/>
  <c r="I541" i="1"/>
  <c r="K541" i="1"/>
  <c r="I542" i="1"/>
  <c r="K542" i="1"/>
  <c r="I543" i="1"/>
  <c r="K543" i="1"/>
  <c r="I544" i="1"/>
  <c r="K544" i="1"/>
  <c r="I545" i="1"/>
  <c r="K545" i="1"/>
  <c r="I546" i="1"/>
  <c r="K546" i="1"/>
  <c r="I547" i="1"/>
  <c r="K547" i="1"/>
  <c r="I548" i="1"/>
  <c r="K548" i="1"/>
  <c r="I549" i="1"/>
  <c r="K549" i="1"/>
  <c r="I550" i="1"/>
  <c r="K550" i="1"/>
  <c r="I551" i="1"/>
  <c r="K551" i="1"/>
  <c r="I552" i="1"/>
  <c r="K552" i="1"/>
  <c r="I553" i="1"/>
  <c r="K553" i="1"/>
  <c r="I554" i="1"/>
  <c r="K554" i="1"/>
  <c r="I555" i="1"/>
  <c r="K555" i="1"/>
  <c r="I556" i="1"/>
  <c r="K556" i="1"/>
  <c r="I557" i="1"/>
  <c r="K557" i="1"/>
  <c r="I558" i="1"/>
  <c r="K558" i="1"/>
  <c r="I559" i="1"/>
  <c r="K559" i="1"/>
  <c r="I560" i="1"/>
  <c r="K560" i="1"/>
  <c r="I561" i="1"/>
  <c r="K561" i="1"/>
  <c r="I563" i="1"/>
  <c r="K563" i="1"/>
  <c r="I567" i="1"/>
  <c r="K567" i="1"/>
  <c r="I572" i="1"/>
  <c r="K572" i="1"/>
  <c r="I571" i="1"/>
  <c r="K571" i="1"/>
  <c r="I569" i="1"/>
  <c r="K569" i="1"/>
  <c r="I574" i="1"/>
  <c r="K574" i="1"/>
  <c r="I576" i="1"/>
  <c r="K576" i="1"/>
  <c r="I564" i="1"/>
  <c r="K564" i="1"/>
  <c r="I577" i="1"/>
  <c r="K577" i="1"/>
  <c r="I568" i="1"/>
  <c r="K568" i="1"/>
  <c r="I562" i="1"/>
  <c r="K562" i="1"/>
  <c r="I575" i="1"/>
  <c r="K575" i="1"/>
  <c r="I570" i="1"/>
  <c r="K570" i="1"/>
  <c r="I573" i="1"/>
  <c r="K573" i="1"/>
  <c r="I565" i="1"/>
  <c r="K565" i="1"/>
  <c r="I566" i="1"/>
  <c r="K566" i="1"/>
  <c r="I578" i="1"/>
  <c r="K578" i="1"/>
  <c r="I579" i="1"/>
  <c r="K579" i="1"/>
  <c r="I580" i="1"/>
  <c r="K580" i="1"/>
  <c r="I581" i="1"/>
  <c r="K581" i="1"/>
  <c r="I582" i="1"/>
  <c r="K582" i="1"/>
  <c r="I583" i="1"/>
  <c r="K583" i="1"/>
  <c r="I584" i="1"/>
  <c r="K584" i="1"/>
  <c r="I585" i="1"/>
  <c r="K585" i="1"/>
  <c r="I586" i="1"/>
  <c r="K586" i="1"/>
  <c r="I587" i="1"/>
  <c r="K587" i="1"/>
  <c r="I588" i="1"/>
  <c r="K588" i="1"/>
  <c r="I589" i="1"/>
  <c r="K589" i="1"/>
  <c r="I590" i="1"/>
  <c r="K590" i="1"/>
  <c r="I591" i="1"/>
  <c r="K591" i="1"/>
  <c r="I592" i="1"/>
  <c r="K592" i="1"/>
  <c r="I593" i="1"/>
  <c r="K593" i="1"/>
  <c r="I594" i="1"/>
  <c r="K594" i="1"/>
  <c r="I595" i="1"/>
  <c r="K595" i="1"/>
  <c r="I596" i="1"/>
  <c r="K596" i="1"/>
  <c r="I597" i="1"/>
  <c r="K597" i="1"/>
  <c r="I598" i="1"/>
  <c r="K598" i="1"/>
  <c r="I599" i="1"/>
  <c r="K599" i="1"/>
  <c r="I600" i="1"/>
  <c r="K600" i="1"/>
  <c r="I601" i="1"/>
  <c r="K601" i="1"/>
  <c r="I608" i="1"/>
  <c r="K608" i="1"/>
  <c r="I605" i="1"/>
  <c r="K605" i="1"/>
  <c r="I613" i="1"/>
  <c r="K613" i="1"/>
  <c r="I617" i="1"/>
  <c r="K617" i="1"/>
  <c r="I610" i="1"/>
  <c r="K610" i="1"/>
  <c r="I615" i="1"/>
  <c r="K615" i="1"/>
  <c r="I603" i="1"/>
  <c r="K603" i="1"/>
  <c r="I607" i="1"/>
  <c r="K607" i="1"/>
  <c r="I614" i="1"/>
  <c r="K614" i="1"/>
  <c r="I606" i="1"/>
  <c r="K606" i="1"/>
  <c r="I611" i="1"/>
  <c r="K611" i="1"/>
  <c r="I616" i="1"/>
  <c r="K616" i="1"/>
  <c r="I612" i="1"/>
  <c r="K612" i="1"/>
  <c r="I602" i="1"/>
  <c r="K602" i="1"/>
  <c r="I604" i="1"/>
  <c r="K604" i="1"/>
  <c r="I609" i="1"/>
  <c r="K609" i="1"/>
  <c r="I618" i="1"/>
  <c r="K618" i="1"/>
  <c r="I619" i="1"/>
  <c r="K619" i="1"/>
  <c r="I620" i="1"/>
  <c r="K620" i="1"/>
  <c r="I621" i="1"/>
  <c r="K621" i="1"/>
  <c r="I622" i="1"/>
  <c r="K622" i="1"/>
  <c r="I623" i="1"/>
  <c r="K623" i="1"/>
  <c r="I624" i="1"/>
  <c r="K624" i="1"/>
  <c r="I625" i="1"/>
  <c r="K625" i="1"/>
  <c r="I626" i="1"/>
  <c r="K626" i="1"/>
  <c r="I627" i="1"/>
  <c r="K627" i="1"/>
  <c r="I628" i="1"/>
  <c r="K628" i="1"/>
  <c r="I629" i="1"/>
  <c r="K629" i="1"/>
  <c r="I630" i="1"/>
  <c r="K630" i="1"/>
  <c r="I631" i="1"/>
  <c r="K631" i="1"/>
  <c r="I632" i="1"/>
  <c r="K632" i="1"/>
  <c r="I633" i="1"/>
  <c r="K633" i="1"/>
  <c r="I634" i="1"/>
  <c r="K634" i="1"/>
  <c r="I635" i="1"/>
  <c r="K635" i="1"/>
  <c r="I636" i="1"/>
  <c r="K636" i="1"/>
  <c r="I637" i="1"/>
  <c r="K637" i="1"/>
  <c r="I638" i="1"/>
  <c r="K638" i="1"/>
  <c r="I639" i="1"/>
  <c r="K639" i="1"/>
  <c r="I640" i="1"/>
  <c r="K640" i="1"/>
  <c r="I641" i="1"/>
  <c r="K641" i="1"/>
  <c r="I655" i="1"/>
  <c r="K655" i="1"/>
  <c r="I648" i="1"/>
  <c r="K648" i="1"/>
  <c r="I646" i="1"/>
  <c r="K646" i="1"/>
  <c r="I652" i="1"/>
  <c r="K652" i="1"/>
  <c r="I656" i="1"/>
  <c r="K656" i="1"/>
  <c r="I644" i="1"/>
  <c r="K644" i="1"/>
  <c r="I643" i="1"/>
  <c r="K643" i="1"/>
  <c r="I650" i="1"/>
  <c r="K650" i="1"/>
  <c r="I647" i="1"/>
  <c r="K647" i="1"/>
  <c r="I653" i="1"/>
  <c r="K653" i="1"/>
  <c r="I642" i="1"/>
  <c r="K642" i="1"/>
  <c r="I657" i="1"/>
  <c r="K657" i="1"/>
  <c r="I651" i="1"/>
  <c r="K651" i="1"/>
  <c r="I654" i="1"/>
  <c r="K654" i="1"/>
  <c r="I649" i="1"/>
  <c r="K649" i="1"/>
  <c r="I645" i="1"/>
  <c r="K645" i="1"/>
  <c r="I658" i="1"/>
  <c r="K658" i="1"/>
  <c r="I659" i="1"/>
  <c r="K659" i="1"/>
  <c r="I660" i="1"/>
  <c r="K660" i="1"/>
  <c r="I661" i="1"/>
  <c r="K661" i="1"/>
  <c r="I662" i="1"/>
  <c r="K662" i="1"/>
  <c r="I663" i="1"/>
  <c r="K663" i="1"/>
  <c r="I664" i="1"/>
  <c r="K664" i="1"/>
  <c r="I665" i="1"/>
  <c r="K665" i="1"/>
  <c r="I666" i="1"/>
  <c r="K666" i="1"/>
  <c r="I667" i="1"/>
  <c r="K667" i="1"/>
  <c r="I668" i="1"/>
  <c r="K668" i="1"/>
  <c r="I669" i="1"/>
  <c r="K669" i="1"/>
  <c r="I670" i="1"/>
  <c r="K670" i="1"/>
  <c r="I671" i="1"/>
  <c r="K671" i="1"/>
  <c r="I672" i="1"/>
  <c r="K672" i="1"/>
  <c r="I673" i="1"/>
  <c r="K673" i="1"/>
  <c r="I674" i="1"/>
  <c r="K674" i="1"/>
  <c r="I675" i="1"/>
  <c r="K675" i="1"/>
  <c r="I676" i="1"/>
  <c r="K676" i="1"/>
  <c r="I677" i="1"/>
  <c r="K677" i="1"/>
  <c r="I678" i="1"/>
  <c r="K678" i="1"/>
  <c r="I679" i="1"/>
  <c r="K679" i="1"/>
  <c r="I680" i="1"/>
  <c r="K680" i="1"/>
  <c r="I681" i="1"/>
  <c r="K681" i="1"/>
  <c r="I695" i="1"/>
  <c r="K695" i="1"/>
  <c r="I689" i="1"/>
  <c r="K689" i="1"/>
  <c r="I696" i="1"/>
  <c r="K696" i="1"/>
  <c r="I686" i="1"/>
  <c r="K686" i="1"/>
  <c r="I693" i="1"/>
  <c r="K693" i="1"/>
  <c r="I691" i="1"/>
  <c r="K691" i="1"/>
  <c r="I685" i="1"/>
  <c r="K685" i="1"/>
  <c r="I683" i="1"/>
  <c r="K683" i="1"/>
  <c r="I688" i="1"/>
  <c r="K688" i="1"/>
  <c r="I692" i="1"/>
  <c r="K692" i="1"/>
  <c r="I690" i="1"/>
  <c r="K690" i="1"/>
  <c r="I687" i="1"/>
  <c r="K687" i="1"/>
  <c r="I694" i="1"/>
  <c r="K694" i="1"/>
  <c r="I697" i="1"/>
  <c r="K697" i="1"/>
  <c r="I684" i="1"/>
  <c r="K684" i="1"/>
  <c r="I682" i="1"/>
  <c r="K682" i="1"/>
  <c r="I698" i="1"/>
  <c r="K698" i="1"/>
  <c r="I699" i="1"/>
  <c r="K699" i="1"/>
  <c r="I700" i="1"/>
  <c r="K700" i="1"/>
  <c r="I701" i="1"/>
  <c r="K701" i="1"/>
  <c r="I702" i="1"/>
  <c r="K702" i="1"/>
  <c r="I703" i="1"/>
  <c r="K703" i="1"/>
  <c r="I704" i="1"/>
  <c r="K704" i="1"/>
  <c r="I705" i="1"/>
  <c r="K705" i="1"/>
  <c r="I706" i="1"/>
  <c r="K706" i="1"/>
  <c r="I707" i="1"/>
  <c r="K707" i="1"/>
  <c r="I708" i="1"/>
  <c r="K708" i="1"/>
  <c r="I709" i="1"/>
  <c r="K709" i="1"/>
  <c r="I710" i="1"/>
  <c r="K710" i="1"/>
  <c r="I711" i="1"/>
  <c r="K711" i="1"/>
  <c r="I712" i="1"/>
  <c r="K712" i="1"/>
  <c r="I713" i="1"/>
  <c r="K713" i="1"/>
  <c r="I714" i="1"/>
  <c r="K714" i="1"/>
  <c r="I715" i="1"/>
  <c r="K715" i="1"/>
  <c r="I716" i="1"/>
  <c r="K716" i="1"/>
  <c r="I717" i="1"/>
  <c r="K717" i="1"/>
  <c r="I718" i="1"/>
  <c r="K718" i="1"/>
  <c r="I719" i="1"/>
  <c r="K719" i="1"/>
  <c r="I720" i="1"/>
  <c r="K720" i="1"/>
  <c r="I721" i="1"/>
  <c r="K721" i="1"/>
  <c r="I735" i="1"/>
  <c r="K735" i="1"/>
  <c r="I724" i="1"/>
  <c r="K724" i="1"/>
  <c r="I729" i="1"/>
  <c r="K729" i="1"/>
  <c r="I736" i="1"/>
  <c r="K736" i="1"/>
  <c r="I726" i="1"/>
  <c r="K726" i="1"/>
  <c r="I731" i="1"/>
  <c r="K731" i="1"/>
  <c r="I722" i="1"/>
  <c r="K722" i="1"/>
  <c r="I732" i="1"/>
  <c r="K732" i="1"/>
  <c r="I737" i="1"/>
  <c r="K737" i="1"/>
  <c r="I733" i="1"/>
  <c r="K733" i="1"/>
  <c r="I725" i="1"/>
  <c r="K725" i="1"/>
  <c r="I728" i="1"/>
  <c r="K728" i="1"/>
  <c r="I730" i="1"/>
  <c r="K730" i="1"/>
  <c r="I734" i="1"/>
  <c r="K734" i="1"/>
  <c r="I723" i="1"/>
  <c r="K723" i="1"/>
  <c r="I727" i="1"/>
  <c r="K727" i="1"/>
  <c r="I738" i="1"/>
  <c r="K738" i="1"/>
  <c r="I739" i="1"/>
  <c r="K739" i="1"/>
  <c r="I740" i="1"/>
  <c r="K740" i="1"/>
  <c r="I741" i="1"/>
  <c r="K741" i="1"/>
  <c r="I742" i="1"/>
  <c r="K742" i="1"/>
  <c r="I743" i="1"/>
  <c r="K743" i="1"/>
  <c r="I744" i="1"/>
  <c r="K744" i="1"/>
  <c r="I745" i="1"/>
  <c r="K745" i="1"/>
  <c r="I746" i="1"/>
  <c r="K746" i="1"/>
  <c r="I747" i="1"/>
  <c r="K747" i="1"/>
  <c r="I748" i="1"/>
  <c r="K748" i="1"/>
  <c r="I749" i="1"/>
  <c r="K749" i="1"/>
  <c r="I750" i="1"/>
  <c r="K750" i="1"/>
  <c r="I751" i="1"/>
  <c r="K751" i="1"/>
  <c r="I752" i="1"/>
  <c r="K752" i="1"/>
  <c r="I753" i="1"/>
  <c r="K753" i="1"/>
  <c r="I754" i="1"/>
  <c r="K754" i="1"/>
  <c r="I755" i="1"/>
  <c r="K755" i="1"/>
  <c r="I756" i="1"/>
  <c r="K756" i="1"/>
  <c r="I757" i="1"/>
  <c r="K757" i="1"/>
  <c r="I758" i="1"/>
  <c r="K758" i="1"/>
  <c r="I759" i="1"/>
  <c r="K759" i="1"/>
  <c r="I760" i="1"/>
  <c r="K760" i="1"/>
  <c r="I761" i="1"/>
  <c r="K761" i="1"/>
  <c r="I774" i="1"/>
  <c r="K774" i="1"/>
  <c r="I769" i="1"/>
  <c r="K769" i="1"/>
  <c r="I773" i="1"/>
  <c r="K773" i="1"/>
  <c r="I764" i="1"/>
  <c r="K764" i="1"/>
  <c r="I766" i="1"/>
  <c r="K766" i="1"/>
  <c r="I776" i="1"/>
  <c r="K776" i="1"/>
  <c r="I771" i="1"/>
  <c r="K771" i="1"/>
  <c r="I763" i="1"/>
  <c r="K763" i="1"/>
  <c r="I765" i="1"/>
  <c r="K765" i="1"/>
  <c r="I775" i="1"/>
  <c r="K775" i="1"/>
  <c r="I770" i="1"/>
  <c r="K770" i="1"/>
  <c r="I768" i="1"/>
  <c r="K768" i="1"/>
  <c r="I767" i="1"/>
  <c r="K767" i="1"/>
  <c r="I762" i="1"/>
  <c r="K762" i="1"/>
  <c r="I777" i="1"/>
  <c r="K777" i="1"/>
  <c r="I772" i="1"/>
  <c r="K772" i="1"/>
  <c r="I778" i="1"/>
  <c r="K778" i="1"/>
  <c r="I779" i="1"/>
  <c r="K779" i="1"/>
  <c r="I780" i="1"/>
  <c r="K780" i="1"/>
  <c r="I781" i="1"/>
  <c r="K781" i="1"/>
  <c r="I782" i="1"/>
  <c r="K782" i="1"/>
  <c r="I783" i="1"/>
  <c r="K783" i="1"/>
  <c r="I784" i="1"/>
  <c r="K784" i="1"/>
  <c r="I785" i="1"/>
  <c r="K785" i="1"/>
  <c r="I786" i="1"/>
  <c r="K786" i="1"/>
  <c r="I787" i="1"/>
  <c r="K787" i="1"/>
  <c r="I788" i="1"/>
  <c r="K788" i="1"/>
  <c r="I789" i="1"/>
  <c r="K789" i="1"/>
  <c r="I790" i="1"/>
  <c r="K790" i="1"/>
  <c r="I791" i="1"/>
  <c r="K791" i="1"/>
  <c r="I792" i="1"/>
  <c r="K792" i="1"/>
  <c r="I793" i="1"/>
  <c r="K793" i="1"/>
  <c r="I794" i="1"/>
  <c r="K794" i="1"/>
  <c r="I795" i="1"/>
  <c r="K795" i="1"/>
  <c r="I796" i="1"/>
  <c r="K796" i="1"/>
  <c r="I797" i="1"/>
  <c r="K797" i="1"/>
  <c r="I798" i="1"/>
  <c r="K798" i="1"/>
  <c r="I799" i="1"/>
  <c r="K799" i="1"/>
  <c r="I800" i="1"/>
  <c r="K800" i="1"/>
  <c r="I801" i="1"/>
  <c r="K801" i="1"/>
  <c r="I811" i="1"/>
  <c r="K811" i="1"/>
  <c r="I812" i="1"/>
  <c r="K812" i="1"/>
  <c r="I807" i="1"/>
  <c r="K807" i="1"/>
  <c r="I815" i="1"/>
  <c r="K815" i="1"/>
  <c r="I804" i="1"/>
  <c r="K804" i="1"/>
  <c r="I809" i="1"/>
  <c r="K809" i="1"/>
  <c r="I803" i="1"/>
  <c r="K803" i="1"/>
  <c r="I817" i="1"/>
  <c r="K817" i="1"/>
  <c r="I805" i="1"/>
  <c r="K805" i="1"/>
  <c r="I802" i="1"/>
  <c r="K802" i="1"/>
  <c r="I816" i="1"/>
  <c r="K816" i="1"/>
  <c r="I808" i="1"/>
  <c r="K808" i="1"/>
  <c r="I806" i="1"/>
  <c r="K806" i="1"/>
  <c r="I814" i="1"/>
  <c r="K814" i="1"/>
  <c r="I813" i="1"/>
  <c r="K813" i="1"/>
  <c r="I810" i="1"/>
  <c r="K810" i="1"/>
  <c r="I818" i="1"/>
  <c r="K818" i="1"/>
  <c r="I819" i="1"/>
  <c r="K819" i="1"/>
  <c r="I820" i="1"/>
  <c r="K820" i="1"/>
  <c r="I821" i="1"/>
  <c r="K821" i="1"/>
  <c r="I822" i="1"/>
  <c r="K822" i="1"/>
  <c r="I823" i="1"/>
  <c r="K823" i="1"/>
  <c r="I824" i="1"/>
  <c r="K824" i="1"/>
  <c r="I825" i="1"/>
  <c r="K825" i="1"/>
  <c r="I826" i="1"/>
  <c r="K826" i="1"/>
  <c r="I827" i="1"/>
  <c r="K827" i="1"/>
  <c r="I828" i="1"/>
  <c r="K828" i="1"/>
  <c r="I829" i="1"/>
  <c r="K829" i="1"/>
  <c r="I830" i="1"/>
  <c r="K830" i="1"/>
  <c r="I831" i="1"/>
  <c r="K831" i="1"/>
  <c r="I832" i="1"/>
  <c r="K832" i="1"/>
  <c r="I833" i="1"/>
  <c r="K833" i="1"/>
  <c r="I834" i="1"/>
  <c r="K834" i="1"/>
  <c r="I835" i="1"/>
  <c r="K835" i="1"/>
  <c r="I836" i="1"/>
  <c r="K836" i="1"/>
  <c r="I837" i="1"/>
  <c r="K837" i="1"/>
  <c r="I838" i="1"/>
  <c r="K838" i="1"/>
  <c r="I839" i="1"/>
  <c r="K839" i="1"/>
  <c r="I840" i="1"/>
  <c r="K840" i="1"/>
  <c r="I841" i="1"/>
  <c r="K841" i="1"/>
  <c r="I848" i="1"/>
  <c r="K848" i="1"/>
  <c r="I853" i="1"/>
  <c r="K853" i="1"/>
  <c r="I843" i="1"/>
  <c r="K843" i="1"/>
  <c r="I845" i="1"/>
  <c r="K845" i="1"/>
  <c r="I850" i="1"/>
  <c r="K850" i="1"/>
  <c r="I847" i="1"/>
  <c r="K847" i="1"/>
  <c r="I857" i="1"/>
  <c r="K857" i="1"/>
  <c r="I855" i="1"/>
  <c r="K855" i="1"/>
  <c r="I846" i="1"/>
  <c r="K846" i="1"/>
  <c r="I842" i="1"/>
  <c r="K842" i="1"/>
  <c r="I849" i="1"/>
  <c r="K849" i="1"/>
  <c r="I844" i="1"/>
  <c r="K844" i="1"/>
  <c r="I854" i="1"/>
  <c r="K854" i="1"/>
  <c r="I856" i="1"/>
  <c r="K856" i="1"/>
  <c r="I852" i="1"/>
  <c r="K852" i="1"/>
  <c r="I851" i="1"/>
  <c r="K851" i="1"/>
  <c r="I858" i="1"/>
  <c r="K858" i="1"/>
  <c r="I859" i="1"/>
  <c r="K859" i="1"/>
  <c r="I860" i="1"/>
  <c r="K860" i="1"/>
  <c r="I861" i="1"/>
  <c r="K861" i="1"/>
  <c r="I862" i="1"/>
  <c r="K862" i="1"/>
  <c r="I863" i="1"/>
  <c r="K863" i="1"/>
  <c r="I864" i="1"/>
  <c r="K864" i="1"/>
  <c r="I865" i="1"/>
  <c r="K865" i="1"/>
  <c r="I866" i="1"/>
  <c r="K866" i="1"/>
  <c r="I867" i="1"/>
  <c r="K867" i="1"/>
  <c r="I868" i="1"/>
  <c r="K868" i="1"/>
  <c r="I869" i="1"/>
  <c r="K869" i="1"/>
  <c r="I870" i="1"/>
  <c r="K870" i="1"/>
  <c r="I871" i="1"/>
  <c r="K871" i="1"/>
  <c r="I872" i="1"/>
  <c r="K872" i="1"/>
  <c r="I873" i="1"/>
  <c r="K873" i="1"/>
  <c r="I874" i="1"/>
  <c r="K874" i="1"/>
  <c r="I875" i="1"/>
  <c r="K875" i="1"/>
  <c r="I876" i="1"/>
  <c r="K876" i="1"/>
  <c r="I877" i="1"/>
  <c r="K877" i="1"/>
  <c r="I878" i="1"/>
  <c r="K878" i="1"/>
  <c r="I879" i="1"/>
  <c r="K879" i="1"/>
  <c r="I880" i="1"/>
  <c r="K880" i="1"/>
  <c r="I881" i="1"/>
  <c r="K881" i="1"/>
  <c r="I895" i="1"/>
  <c r="K895" i="1"/>
  <c r="I896" i="1"/>
  <c r="K896" i="1"/>
  <c r="I893" i="1"/>
  <c r="K893" i="1"/>
  <c r="I882" i="1"/>
  <c r="K882" i="1"/>
  <c r="I887" i="1"/>
  <c r="K887" i="1"/>
  <c r="I884" i="1"/>
  <c r="K884" i="1"/>
  <c r="I889" i="1"/>
  <c r="K889" i="1"/>
  <c r="I891" i="1"/>
  <c r="K891" i="1"/>
  <c r="I894" i="1"/>
  <c r="K894" i="1"/>
  <c r="I897" i="1"/>
  <c r="K897" i="1"/>
  <c r="I888" i="1"/>
  <c r="K888" i="1"/>
  <c r="I892" i="1"/>
  <c r="K892" i="1"/>
  <c r="I883" i="1"/>
  <c r="K883" i="1"/>
  <c r="I885" i="1"/>
  <c r="K885" i="1"/>
  <c r="I886" i="1"/>
  <c r="K886" i="1"/>
  <c r="I890" i="1"/>
  <c r="K890" i="1"/>
  <c r="I898" i="1"/>
  <c r="K898" i="1"/>
  <c r="I899" i="1"/>
  <c r="K899" i="1"/>
  <c r="I900" i="1"/>
  <c r="K900" i="1"/>
  <c r="I901" i="1"/>
  <c r="K901" i="1"/>
  <c r="I902" i="1"/>
  <c r="K902" i="1"/>
  <c r="I903" i="1"/>
  <c r="K903" i="1"/>
  <c r="I904" i="1"/>
  <c r="K904" i="1"/>
  <c r="I905" i="1"/>
  <c r="K905" i="1"/>
  <c r="I906" i="1"/>
  <c r="K906" i="1"/>
  <c r="I907" i="1"/>
  <c r="K907" i="1"/>
  <c r="I908" i="1"/>
  <c r="K908" i="1"/>
  <c r="I909" i="1"/>
  <c r="K909" i="1"/>
  <c r="I910" i="1"/>
  <c r="K910" i="1"/>
  <c r="I911" i="1"/>
  <c r="K911" i="1"/>
  <c r="I912" i="1"/>
  <c r="K912" i="1"/>
  <c r="I913" i="1"/>
  <c r="K913" i="1"/>
  <c r="I914" i="1"/>
  <c r="K914" i="1"/>
  <c r="I915" i="1"/>
  <c r="K915" i="1"/>
  <c r="I916" i="1"/>
  <c r="K916" i="1"/>
  <c r="I917" i="1"/>
  <c r="K917" i="1"/>
  <c r="I918" i="1"/>
  <c r="K918" i="1"/>
  <c r="I919" i="1"/>
  <c r="K919" i="1"/>
  <c r="I920" i="1"/>
  <c r="K920" i="1"/>
  <c r="I921" i="1"/>
  <c r="K921" i="1"/>
  <c r="I922" i="1"/>
  <c r="K922" i="1"/>
  <c r="I936" i="1"/>
  <c r="K936" i="1"/>
  <c r="I927" i="1"/>
  <c r="K927" i="1"/>
  <c r="I931" i="1"/>
  <c r="K931" i="1"/>
  <c r="I928" i="1"/>
  <c r="K928" i="1"/>
  <c r="I933" i="1"/>
  <c r="K933" i="1"/>
  <c r="I934" i="1"/>
  <c r="K934" i="1"/>
  <c r="I924" i="1"/>
  <c r="K924" i="1"/>
  <c r="I926" i="1"/>
  <c r="K926" i="1"/>
  <c r="I929" i="1"/>
  <c r="K929" i="1"/>
  <c r="I932" i="1"/>
  <c r="K932" i="1"/>
  <c r="I923" i="1"/>
  <c r="K923" i="1"/>
  <c r="I937" i="1"/>
  <c r="K937" i="1"/>
  <c r="I925" i="1"/>
  <c r="K925" i="1"/>
  <c r="I935" i="1"/>
  <c r="K935" i="1"/>
  <c r="I930" i="1"/>
  <c r="K930" i="1"/>
  <c r="I938" i="1"/>
  <c r="K938" i="1"/>
  <c r="I939" i="1"/>
  <c r="K939" i="1"/>
  <c r="I940" i="1"/>
  <c r="K940" i="1"/>
  <c r="I941" i="1"/>
  <c r="K941" i="1"/>
  <c r="I942" i="1"/>
  <c r="K942" i="1"/>
  <c r="I943" i="1"/>
  <c r="K943" i="1"/>
  <c r="I944" i="1"/>
  <c r="K944" i="1"/>
  <c r="I945" i="1"/>
  <c r="K945" i="1"/>
  <c r="I946" i="1"/>
  <c r="K946" i="1"/>
  <c r="I947" i="1"/>
  <c r="K947" i="1"/>
  <c r="I948" i="1"/>
  <c r="K948" i="1"/>
  <c r="I949" i="1"/>
  <c r="K949" i="1"/>
  <c r="I950" i="1"/>
  <c r="K950" i="1"/>
  <c r="I951" i="1"/>
  <c r="K951" i="1"/>
  <c r="I952" i="1"/>
  <c r="K952" i="1"/>
  <c r="I953" i="1"/>
  <c r="K953" i="1"/>
  <c r="I954" i="1"/>
  <c r="K954" i="1"/>
  <c r="I955" i="1"/>
  <c r="K955" i="1"/>
  <c r="I956" i="1"/>
  <c r="K956" i="1"/>
  <c r="I957" i="1"/>
  <c r="K957" i="1"/>
  <c r="I958" i="1"/>
  <c r="K958" i="1"/>
  <c r="I959" i="1"/>
  <c r="K959" i="1"/>
  <c r="I960" i="1"/>
  <c r="K960" i="1"/>
  <c r="I961" i="1"/>
  <c r="K961" i="1"/>
  <c r="I963" i="1"/>
  <c r="K963" i="1"/>
  <c r="I965" i="1"/>
  <c r="K965" i="1"/>
  <c r="I970" i="1"/>
  <c r="K970" i="1"/>
  <c r="I973" i="1"/>
  <c r="K973" i="1"/>
  <c r="I966" i="1"/>
  <c r="K966" i="1"/>
  <c r="I976" i="1"/>
  <c r="K976" i="1"/>
  <c r="I969" i="1"/>
  <c r="K969" i="1"/>
  <c r="I974" i="1"/>
  <c r="K974" i="1"/>
  <c r="I977" i="1"/>
  <c r="K977" i="1"/>
  <c r="I971" i="1"/>
  <c r="K971" i="1"/>
  <c r="I972" i="1"/>
  <c r="K972" i="1"/>
  <c r="I962" i="1"/>
  <c r="K962" i="1"/>
  <c r="I968" i="1"/>
  <c r="K968" i="1"/>
  <c r="I964" i="1"/>
  <c r="K964" i="1"/>
  <c r="I967" i="1"/>
  <c r="K967" i="1"/>
  <c r="I975" i="1"/>
  <c r="K975" i="1"/>
  <c r="I978" i="1"/>
  <c r="K978" i="1"/>
  <c r="I979" i="1"/>
  <c r="K979" i="1"/>
  <c r="I980" i="1"/>
  <c r="K980" i="1"/>
  <c r="I981" i="1"/>
  <c r="K981" i="1"/>
  <c r="I982" i="1"/>
  <c r="K982" i="1"/>
  <c r="I983" i="1"/>
  <c r="K983" i="1"/>
  <c r="I984" i="1"/>
  <c r="K984" i="1"/>
  <c r="I985" i="1"/>
  <c r="K985" i="1"/>
  <c r="I986" i="1"/>
  <c r="K986" i="1"/>
  <c r="I987" i="1"/>
  <c r="K987" i="1"/>
  <c r="I988" i="1"/>
  <c r="K988" i="1"/>
  <c r="I989" i="1"/>
  <c r="K989" i="1"/>
  <c r="I990" i="1"/>
  <c r="K990" i="1"/>
  <c r="I991" i="1"/>
  <c r="K991" i="1"/>
  <c r="I992" i="1"/>
  <c r="K992" i="1"/>
  <c r="I993" i="1"/>
  <c r="K993" i="1"/>
  <c r="I994" i="1"/>
  <c r="K994" i="1"/>
  <c r="I995" i="1"/>
  <c r="K995" i="1"/>
  <c r="I996" i="1"/>
  <c r="K996" i="1"/>
  <c r="I997" i="1"/>
  <c r="K997" i="1"/>
  <c r="I998" i="1"/>
  <c r="K998" i="1"/>
  <c r="I999" i="1"/>
  <c r="K999" i="1"/>
  <c r="I1000" i="1"/>
  <c r="K1000" i="1"/>
  <c r="I1001" i="1"/>
  <c r="K1001" i="1"/>
  <c r="I1010" i="1"/>
  <c r="K1010" i="1"/>
  <c r="I1007" i="1"/>
  <c r="K1007" i="1"/>
  <c r="I1002" i="1"/>
  <c r="K1002" i="1"/>
  <c r="I1014" i="1"/>
  <c r="K1014" i="1"/>
  <c r="I1016" i="1"/>
  <c r="K1016" i="1"/>
  <c r="I1004" i="1"/>
  <c r="K1004" i="1"/>
  <c r="I1012" i="1"/>
  <c r="K1012" i="1"/>
  <c r="I1009" i="1"/>
  <c r="K1009" i="1"/>
  <c r="I1017" i="1"/>
  <c r="K1017" i="1"/>
  <c r="I1003" i="1"/>
  <c r="K1003" i="1"/>
  <c r="I1006" i="1"/>
  <c r="K1006" i="1"/>
  <c r="I1013" i="1"/>
  <c r="K1013" i="1"/>
  <c r="I1008" i="1"/>
  <c r="K1008" i="1"/>
  <c r="I1015" i="1"/>
  <c r="K1015" i="1"/>
  <c r="I1005" i="1"/>
  <c r="K1005" i="1"/>
  <c r="I1011" i="1"/>
  <c r="K1011" i="1"/>
  <c r="I1018" i="1"/>
  <c r="K1018" i="1"/>
  <c r="I1019" i="1"/>
  <c r="K1019" i="1"/>
  <c r="I1020" i="1"/>
  <c r="K1020" i="1"/>
  <c r="I1021" i="1"/>
  <c r="K1021" i="1"/>
  <c r="I1022" i="1"/>
  <c r="K1022" i="1"/>
  <c r="I1023" i="1"/>
  <c r="K1023" i="1"/>
  <c r="I1024" i="1"/>
  <c r="K1024" i="1"/>
  <c r="I1025" i="1"/>
  <c r="K1025" i="1"/>
  <c r="I1026" i="1"/>
  <c r="K1026" i="1"/>
  <c r="I1027" i="1"/>
  <c r="K1027" i="1"/>
  <c r="I1028" i="1"/>
  <c r="K1028" i="1"/>
  <c r="I1029" i="1"/>
  <c r="K1029" i="1"/>
  <c r="I1030" i="1"/>
  <c r="K1030" i="1"/>
  <c r="I1031" i="1"/>
  <c r="K1031" i="1"/>
  <c r="I1032" i="1"/>
  <c r="K1032" i="1"/>
  <c r="I1033" i="1"/>
  <c r="K1033" i="1"/>
  <c r="I1034" i="1"/>
  <c r="K1034" i="1"/>
  <c r="I1035" i="1"/>
  <c r="K1035" i="1"/>
  <c r="I1036" i="1"/>
  <c r="K1036" i="1"/>
  <c r="I1037" i="1"/>
  <c r="K1037" i="1"/>
  <c r="I1038" i="1"/>
  <c r="K1038" i="1"/>
  <c r="I1039" i="1"/>
  <c r="K1039" i="1"/>
  <c r="I1040" i="1"/>
  <c r="K1040" i="1"/>
  <c r="I1041" i="1"/>
  <c r="K1041" i="1"/>
  <c r="I1056" i="1"/>
  <c r="K1056" i="1"/>
  <c r="I1048" i="1"/>
  <c r="K1048" i="1"/>
  <c r="I1051" i="1"/>
  <c r="K1051" i="1"/>
  <c r="I1053" i="1"/>
  <c r="K1053" i="1"/>
  <c r="I1046" i="1"/>
  <c r="K1046" i="1"/>
  <c r="I1042" i="1"/>
  <c r="K1042" i="1"/>
  <c r="I1054" i="1"/>
  <c r="K1054" i="1"/>
  <c r="I1045" i="1"/>
  <c r="K1045" i="1"/>
  <c r="I1049" i="1"/>
  <c r="K1049" i="1"/>
  <c r="I1050" i="1"/>
  <c r="K1050" i="1"/>
  <c r="I1043" i="1"/>
  <c r="K1043" i="1"/>
  <c r="I1057" i="1"/>
  <c r="K1057" i="1"/>
  <c r="I1047" i="1"/>
  <c r="K1047" i="1"/>
  <c r="I1044" i="1"/>
  <c r="K1044" i="1"/>
  <c r="I1055" i="1"/>
  <c r="K1055" i="1"/>
  <c r="I1052" i="1"/>
  <c r="K1052" i="1"/>
  <c r="I1058" i="1"/>
  <c r="K1058" i="1"/>
  <c r="I1059" i="1"/>
  <c r="K1059" i="1"/>
  <c r="I1060" i="1"/>
  <c r="K1060" i="1"/>
  <c r="I1061" i="1"/>
  <c r="K1061" i="1"/>
  <c r="I1062" i="1"/>
  <c r="K1062" i="1"/>
  <c r="I1063" i="1"/>
  <c r="K1063" i="1"/>
  <c r="I1064" i="1"/>
  <c r="K1064" i="1"/>
  <c r="I1065" i="1"/>
  <c r="K1065" i="1"/>
  <c r="I1066" i="1"/>
  <c r="K1066" i="1"/>
  <c r="I1067" i="1"/>
  <c r="K1067" i="1"/>
  <c r="I1068" i="1"/>
  <c r="K1068" i="1"/>
  <c r="I1069" i="1"/>
  <c r="K1069" i="1"/>
  <c r="I1070" i="1"/>
  <c r="K1070" i="1"/>
  <c r="I1071" i="1"/>
  <c r="K1071" i="1"/>
  <c r="I1072" i="1"/>
  <c r="K1072" i="1"/>
  <c r="I1073" i="1"/>
  <c r="K1073" i="1"/>
  <c r="I1074" i="1"/>
  <c r="K1074" i="1"/>
  <c r="I1075" i="1"/>
  <c r="K1075" i="1"/>
  <c r="I1076" i="1"/>
  <c r="K1076" i="1"/>
  <c r="I1077" i="1"/>
  <c r="K1077" i="1"/>
  <c r="I1078" i="1"/>
  <c r="K1078" i="1"/>
  <c r="I1079" i="1"/>
  <c r="K1079" i="1"/>
  <c r="I1080" i="1"/>
  <c r="K1080" i="1"/>
  <c r="I1081" i="1"/>
  <c r="K1081" i="1"/>
  <c r="I1088" i="1"/>
  <c r="K1088" i="1"/>
  <c r="I1096" i="1"/>
  <c r="K1096" i="1"/>
  <c r="I1084" i="1"/>
  <c r="K1084" i="1"/>
  <c r="I1091" i="1"/>
  <c r="K1091" i="1"/>
  <c r="I1083" i="1"/>
  <c r="K1083" i="1"/>
  <c r="I1092" i="1"/>
  <c r="K1092" i="1"/>
  <c r="I1087" i="1"/>
  <c r="K1087" i="1"/>
  <c r="I1095" i="1"/>
  <c r="K1095" i="1"/>
  <c r="I1094" i="1"/>
  <c r="K1094" i="1"/>
  <c r="I1093" i="1"/>
  <c r="K1093" i="1"/>
  <c r="I1082" i="1"/>
  <c r="K1082" i="1"/>
  <c r="I1085" i="1"/>
  <c r="K1085" i="1"/>
  <c r="I1086" i="1"/>
  <c r="K1086" i="1"/>
  <c r="I1089" i="1"/>
  <c r="K1089" i="1"/>
  <c r="I1090" i="1"/>
  <c r="K1090" i="1"/>
  <c r="I1097" i="1"/>
  <c r="K1097" i="1"/>
  <c r="I1098" i="1"/>
  <c r="K1098" i="1"/>
  <c r="I1099" i="1"/>
  <c r="K1099" i="1"/>
  <c r="I1100" i="1"/>
  <c r="K1100" i="1"/>
  <c r="I1101" i="1"/>
  <c r="K1101" i="1"/>
  <c r="I1102" i="1"/>
  <c r="K1102" i="1"/>
  <c r="I1103" i="1"/>
  <c r="K1103" i="1"/>
  <c r="I1104" i="1"/>
  <c r="K1104" i="1"/>
  <c r="I1105" i="1"/>
  <c r="K1105" i="1"/>
  <c r="I1106" i="1"/>
  <c r="K1106" i="1"/>
  <c r="I1107" i="1"/>
  <c r="K1107" i="1"/>
  <c r="I1108" i="1"/>
  <c r="K1108" i="1"/>
  <c r="I1109" i="1"/>
  <c r="K1109" i="1"/>
  <c r="I1110" i="1"/>
  <c r="K1110" i="1"/>
  <c r="I1111" i="1"/>
  <c r="K1111" i="1"/>
  <c r="I1112" i="1"/>
  <c r="K1112" i="1"/>
  <c r="I1113" i="1"/>
  <c r="K1113" i="1"/>
  <c r="I1114" i="1"/>
  <c r="K1114" i="1"/>
  <c r="I1115" i="1"/>
  <c r="K1115" i="1"/>
  <c r="I1116" i="1"/>
  <c r="K1116" i="1"/>
  <c r="I1117" i="1"/>
  <c r="K1117" i="1"/>
  <c r="I1118" i="1"/>
  <c r="K1118" i="1"/>
  <c r="I1119" i="1"/>
  <c r="K1119" i="1"/>
  <c r="I1120" i="1"/>
  <c r="K1120" i="1"/>
  <c r="I1121" i="1"/>
  <c r="K1121" i="1"/>
  <c r="Q14" i="6"/>
  <c r="C32" i="9"/>
  <c r="F32" i="9"/>
  <c r="B32" i="9"/>
  <c r="E33" i="9"/>
  <c r="F33" i="9"/>
  <c r="C33" i="9"/>
  <c r="Q15" i="6"/>
  <c r="D33" i="9"/>
  <c r="B33" i="9"/>
  <c r="M32" i="3"/>
  <c r="A22" i="3"/>
  <c r="G4" i="9"/>
  <c r="H4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2" i="9"/>
  <c r="H12" i="9"/>
  <c r="G13" i="9"/>
  <c r="H13" i="9"/>
  <c r="G14" i="9"/>
  <c r="H14" i="9"/>
  <c r="G15" i="9"/>
  <c r="H15" i="9"/>
  <c r="G16" i="9"/>
  <c r="H16" i="9"/>
  <c r="G17" i="9"/>
  <c r="H17" i="9"/>
  <c r="G18" i="9"/>
  <c r="H18" i="9"/>
  <c r="G19" i="9"/>
  <c r="H19" i="9"/>
  <c r="G20" i="9"/>
  <c r="H20" i="9"/>
  <c r="G21" i="9"/>
  <c r="H21" i="9"/>
  <c r="G22" i="9"/>
  <c r="H22" i="9"/>
  <c r="G23" i="9"/>
  <c r="H23" i="9"/>
  <c r="G24" i="9"/>
  <c r="H24" i="9"/>
  <c r="G25" i="9"/>
  <c r="H25" i="9"/>
  <c r="G26" i="9"/>
  <c r="H26" i="9"/>
  <c r="G27" i="9"/>
  <c r="H27" i="9"/>
  <c r="G28" i="9"/>
  <c r="H28" i="9"/>
  <c r="G29" i="9"/>
  <c r="H29" i="9"/>
  <c r="G30" i="9"/>
  <c r="H30" i="9"/>
  <c r="G31" i="9"/>
  <c r="H31" i="9"/>
  <c r="H3" i="9"/>
  <c r="G3" i="9"/>
  <c r="H25" i="3"/>
  <c r="N32" i="3"/>
  <c r="B22" i="3"/>
  <c r="J27" i="9"/>
  <c r="I3" i="9"/>
  <c r="J19" i="9"/>
  <c r="J11" i="9"/>
  <c r="J31" i="9"/>
  <c r="J29" i="9"/>
  <c r="J25" i="9"/>
  <c r="J23" i="9"/>
  <c r="J21" i="9"/>
  <c r="J17" i="9"/>
  <c r="J15" i="9"/>
  <c r="J13" i="9"/>
  <c r="J9" i="9"/>
  <c r="J7" i="9"/>
  <c r="J5" i="9"/>
  <c r="J30" i="9"/>
  <c r="J28" i="9"/>
  <c r="J26" i="9"/>
  <c r="J24" i="9"/>
  <c r="J22" i="9"/>
  <c r="J20" i="9"/>
  <c r="J18" i="9"/>
  <c r="J16" i="9"/>
  <c r="J14" i="9"/>
  <c r="J12" i="9"/>
  <c r="J10" i="9"/>
  <c r="J8" i="9"/>
  <c r="J6" i="9"/>
  <c r="J4" i="9"/>
  <c r="I31" i="9"/>
  <c r="K31" i="9"/>
  <c r="I27" i="9"/>
  <c r="I23" i="9"/>
  <c r="I19" i="9"/>
  <c r="I13" i="9"/>
  <c r="I5" i="9"/>
  <c r="K5" i="9"/>
  <c r="J3" i="9"/>
  <c r="I29" i="9"/>
  <c r="I25" i="9"/>
  <c r="K25" i="9"/>
  <c r="I21" i="9"/>
  <c r="I17" i="9"/>
  <c r="I15" i="9"/>
  <c r="I11" i="9"/>
  <c r="I9" i="9"/>
  <c r="I7" i="9"/>
  <c r="I30" i="9"/>
  <c r="I28" i="9"/>
  <c r="I26" i="9"/>
  <c r="I24" i="9"/>
  <c r="I22" i="9"/>
  <c r="I20" i="9"/>
  <c r="I18" i="9"/>
  <c r="I16" i="9"/>
  <c r="I14" i="9"/>
  <c r="I12" i="9"/>
  <c r="I10" i="9"/>
  <c r="I8" i="9"/>
  <c r="I6" i="9"/>
  <c r="K6" i="9"/>
  <c r="I4" i="9"/>
  <c r="K4" i="9"/>
  <c r="L8" i="6"/>
  <c r="K7" i="6"/>
  <c r="L9" i="6"/>
  <c r="K8" i="6"/>
  <c r="K9" i="6"/>
  <c r="J8" i="6"/>
  <c r="J7" i="6"/>
  <c r="J9" i="6"/>
  <c r="N1129" i="1"/>
  <c r="N1128" i="1"/>
  <c r="N1127" i="1"/>
  <c r="K7" i="9"/>
  <c r="K10" i="9"/>
  <c r="K18" i="9"/>
  <c r="K26" i="9"/>
  <c r="K9" i="9"/>
  <c r="K27" i="9"/>
  <c r="K17" i="9"/>
  <c r="K11" i="9"/>
  <c r="K29" i="9"/>
  <c r="K19" i="9"/>
  <c r="K14" i="9"/>
  <c r="K22" i="9"/>
  <c r="K30" i="9"/>
  <c r="K12" i="9"/>
  <c r="K3" i="9"/>
  <c r="K21" i="9"/>
  <c r="K13" i="9"/>
  <c r="K8" i="9"/>
  <c r="K16" i="9"/>
  <c r="K24" i="9"/>
  <c r="K15" i="9"/>
  <c r="K23" i="9"/>
  <c r="K20" i="9"/>
  <c r="K28" i="9"/>
</calcChain>
</file>

<file path=xl/sharedStrings.xml><?xml version="1.0" encoding="utf-8"?>
<sst xmlns="http://schemas.openxmlformats.org/spreadsheetml/2006/main" count="12079" uniqueCount="196">
  <si>
    <t>Subject</t>
  </si>
  <si>
    <t>ID</t>
  </si>
  <si>
    <t>Context</t>
  </si>
  <si>
    <t>Stimulus</t>
  </si>
  <si>
    <t>Truth Value</t>
  </si>
  <si>
    <t>RT</t>
  </si>
  <si>
    <t>Category</t>
  </si>
  <si>
    <t>Correct</t>
  </si>
  <si>
    <t>Check</t>
  </si>
  <si>
    <t>PrsntOrd</t>
  </si>
  <si>
    <t>Column1</t>
  </si>
  <si>
    <t>category2</t>
  </si>
  <si>
    <t>category3</t>
  </si>
  <si>
    <t xml:space="preserve">Les études cognitives nous montrent que même les aveugles ont une vision inconsciente : </t>
  </si>
  <si>
    <t>personne ne voit rien du tout.</t>
  </si>
  <si>
    <t>V</t>
  </si>
  <si>
    <t>Critical2 DN</t>
  </si>
  <si>
    <t xml:space="preserve">Depuis toujours, cette cantine est absolument infecte : </t>
  </si>
  <si>
    <t>personne ne mange rien ici.</t>
  </si>
  <si>
    <t>Critical1 NC</t>
  </si>
  <si>
    <t xml:space="preserve">Dans ce pays, la monnaie n'a plus aucune valeur : </t>
  </si>
  <si>
    <t>personne ne met rien à la banque.</t>
  </si>
  <si>
    <t>F</t>
  </si>
  <si>
    <t xml:space="preserve">Dans ce restaurant on trouve toujours quelque chose de bon : </t>
  </si>
  <si>
    <t>personne n'aime rien dans les plats proposés.</t>
  </si>
  <si>
    <t xml:space="preserve">Dans cette école exceptionnelle, absolument tous les élèves font leurs devoirs : </t>
  </si>
  <si>
    <t>personne ne lit rien pour leurs classes.</t>
  </si>
  <si>
    <t xml:space="preserve">On vient de couper l'électricité et il fait tout noir ici : </t>
  </si>
  <si>
    <t>personne ne voit rien dans la pièce.</t>
  </si>
  <si>
    <t xml:space="preserve">Chez les jeunes, la consommation d'alcool est effrayante :  </t>
  </si>
  <si>
    <t>personne ne boit rien dans les soirées.</t>
  </si>
  <si>
    <t xml:space="preserve">Il fait vraiment trop chaud aujourd'hui :  </t>
  </si>
  <si>
    <t xml:space="preserve">personne ne fait rien dehors. </t>
  </si>
  <si>
    <t xml:space="preserve">Les profs se plaignent tous que les élèves n'étudient pas pendant les vacances : </t>
  </si>
  <si>
    <t>personne ne lit rien en été.</t>
  </si>
  <si>
    <t xml:space="preserve">Chez nous, les profs veulent tous donner leur avis : </t>
  </si>
  <si>
    <t>personne ne dit rien pendant les réunions.</t>
  </si>
  <si>
    <t xml:space="preserve">Même quand on fait un régime, il faut se nourrir : </t>
  </si>
  <si>
    <t>personne ne mange rien pendant un mois.</t>
  </si>
  <si>
    <t xml:space="preserve">Tous les profs s'ennuient en conseil de classe : </t>
  </si>
  <si>
    <t xml:space="preserve">Dans notre famille on est tous allergique à l'alcool : </t>
  </si>
  <si>
    <t>A l'approche des dates butoir, tout le monde travaille dur pour finir à temps :</t>
  </si>
  <si>
    <t>personne ne fait rien ces jours-là.</t>
  </si>
  <si>
    <t>La plupart des gens amassent un tas de bricoles inutiles :</t>
  </si>
  <si>
    <t>personne ne met rien dans ses placards.</t>
  </si>
  <si>
    <t>Dans cet hôtel, les clients ne sont pas contents du service :</t>
  </si>
  <si>
    <t>personne n'aime rien ici.</t>
  </si>
  <si>
    <t xml:space="preserve">La rupture avec son copain l'a complètement déprimée : </t>
  </si>
  <si>
    <t>Noëlle n'aime rien en ce moment.</t>
  </si>
  <si>
    <t>Critical3 NegOb</t>
  </si>
  <si>
    <t xml:space="preserve">Quand on sort, il faut un chauffeur sobre : </t>
  </si>
  <si>
    <t>Raoul ne boit rien aujourd'hui.</t>
  </si>
  <si>
    <t xml:space="preserve">Parce qu'elle est très timide, </t>
  </si>
  <si>
    <t>Aline ne dit rien pendant les cours.</t>
  </si>
  <si>
    <t xml:space="preserve">Comme elle est très religieuse, </t>
  </si>
  <si>
    <t>Marla ne fait rien le dimanche.</t>
  </si>
  <si>
    <t xml:space="preserve">Comme elle travaille comme relectrice toute la semaine, </t>
  </si>
  <si>
    <t>Marie ne lit rien le week-end.</t>
  </si>
  <si>
    <t xml:space="preserve">Pour bien digerer, </t>
  </si>
  <si>
    <t>les gens ne mangent rien le soir.</t>
  </si>
  <si>
    <t xml:space="preserve">Comme il est très dépensier, </t>
  </si>
  <si>
    <t>Julien ne met rien dans de coté pour l'avenir.</t>
  </si>
  <si>
    <t xml:space="preserve">Elle est très intelligente mais elle a la tête dans les nuages : </t>
  </si>
  <si>
    <t>Lucie ne voit rien autour d'elle.</t>
  </si>
  <si>
    <t xml:space="preserve">Quand on s'amuse, on a pas toujours envie de rester sobre : </t>
  </si>
  <si>
    <t>personne n'aime l'eau dans les fêtes.</t>
  </si>
  <si>
    <t>Critical4 NegSub</t>
  </si>
  <si>
    <t xml:space="preserve">Dans ce bar, il y a de l'ambiance et on consomme beaucoup d'alcool : </t>
  </si>
  <si>
    <t>personne ne boit d'eau ici.</t>
  </si>
  <si>
    <t xml:space="preserve">Tout le monde fait très attention pendant ce cours : </t>
  </si>
  <si>
    <t>personne ne dit mot pendant une heure.</t>
  </si>
  <si>
    <t xml:space="preserve">Beaucoup de gens se lèvent très tôt pendant la semaine, </t>
  </si>
  <si>
    <t>personne ne fait ça le dimanche.</t>
  </si>
  <si>
    <t xml:space="preserve">Tous les meubles d'Ikea viennent avec des notices de montage : </t>
  </si>
  <si>
    <t>personne ne lit ça en général.</t>
  </si>
  <si>
    <t xml:space="preserve">Les oeufs sont difficiles à digérer. On en mange plutôt le matin ou le midi : </t>
  </si>
  <si>
    <t xml:space="preserve">personne ne mange ça le soir. </t>
  </si>
  <si>
    <t xml:space="preserve">Les mini-jupes sont super à la mode : </t>
  </si>
  <si>
    <t>mais personne ne met ça à l'église.</t>
  </si>
  <si>
    <t xml:space="preserve">Dans la brousse, les gens se promènent tout nu : </t>
  </si>
  <si>
    <t>personne ne voit ça ici.</t>
  </si>
  <si>
    <t>Il y a un match de foot cet après-midi :</t>
  </si>
  <si>
    <t>tout le monde va au stade.</t>
  </si>
  <si>
    <t>Control</t>
  </si>
  <si>
    <t>La leçon d'aujourd'hui n'était pas trop claire :</t>
  </si>
  <si>
    <t>chaque élève avait des questions de clarification.</t>
  </si>
  <si>
    <t>Son ordi est cassé :</t>
  </si>
  <si>
    <t>Alain va en acheter un nouveau.</t>
  </si>
  <si>
    <t>Il fait vraiment très beau aujourd'hui :</t>
  </si>
  <si>
    <t>tout le monde est dehors.</t>
  </si>
  <si>
    <t>Demain, c'est un long week-end :</t>
  </si>
  <si>
    <t>tout le monde part à la campagne.</t>
  </si>
  <si>
    <t>Le printemps est arrivé :</t>
  </si>
  <si>
    <t>tous les arbres sont en fleurs.</t>
  </si>
  <si>
    <t>Aujourd'hui les gens ne se parlent plus face à face :</t>
  </si>
  <si>
    <t>tout le monde utilise son téléphone portable.</t>
  </si>
  <si>
    <t xml:space="preserve">C'est une habitude chez nous après le diner : </t>
  </si>
  <si>
    <t>tout le monde regarde la télévision.</t>
  </si>
  <si>
    <t>Julien ne met rien de coté pour l'avenir.</t>
  </si>
  <si>
    <t>personne ne lit rien pour sa classe.</t>
  </si>
  <si>
    <t>personne ne met rien dans son placard.</t>
  </si>
  <si>
    <t>subject</t>
  </si>
  <si>
    <t>item</t>
  </si>
  <si>
    <t>response</t>
  </si>
  <si>
    <t>rt</t>
  </si>
  <si>
    <t>category</t>
  </si>
  <si>
    <t>condition</t>
  </si>
  <si>
    <t>truthVal</t>
  </si>
  <si>
    <t>check_mm</t>
  </si>
  <si>
    <t>dn</t>
  </si>
  <si>
    <t>T</t>
  </si>
  <si>
    <t>nc</t>
  </si>
  <si>
    <t>nc_mm</t>
  </si>
  <si>
    <t>negob</t>
  </si>
  <si>
    <t>negsub</t>
  </si>
  <si>
    <t>filler</t>
  </si>
  <si>
    <t>dn_mm</t>
  </si>
  <si>
    <t>(Multiple Items)</t>
  </si>
  <si>
    <t>Count of Context</t>
  </si>
  <si>
    <t>Column Labels</t>
  </si>
  <si>
    <t>Row Labels</t>
  </si>
  <si>
    <t>1</t>
  </si>
  <si>
    <t>Grand Total</t>
  </si>
  <si>
    <t>(All)</t>
  </si>
  <si>
    <t>Count of Subject</t>
  </si>
  <si>
    <t>DN Buffer</t>
  </si>
  <si>
    <t>DN Context Mismatch</t>
  </si>
  <si>
    <t>NC Context mismatch</t>
  </si>
  <si>
    <t>NC Buffer</t>
  </si>
  <si>
    <t>%NC responses</t>
  </si>
  <si>
    <t>%DN Responses</t>
  </si>
  <si>
    <t>3NC Mismatch</t>
  </si>
  <si>
    <t>2DN Mismatch</t>
  </si>
  <si>
    <t>%nc without error subjects</t>
  </si>
  <si>
    <t>%dn without error subjects</t>
  </si>
  <si>
    <t>NC-NC</t>
  </si>
  <si>
    <t>DN-NC</t>
  </si>
  <si>
    <t>NC-DN</t>
  </si>
  <si>
    <t>DN-DN</t>
  </si>
  <si>
    <t>1NC</t>
  </si>
  <si>
    <t>3DN Mismatch</t>
  </si>
  <si>
    <t>2NC Mismatch</t>
  </si>
  <si>
    <t>4DN</t>
  </si>
  <si>
    <t>NC</t>
  </si>
  <si>
    <t>DN</t>
  </si>
  <si>
    <t>NC Interpretation</t>
  </si>
  <si>
    <t>DN Interpretation</t>
  </si>
  <si>
    <t>NC Context</t>
  </si>
  <si>
    <t>DN Context</t>
  </si>
  <si>
    <t>Context-interpretation</t>
  </si>
  <si>
    <t>NC context
NC interpretation</t>
  </si>
  <si>
    <t>DN context
NC interpretation</t>
  </si>
  <si>
    <t>Total NC interpretation</t>
  </si>
  <si>
    <t>DN context
DN interpretation</t>
  </si>
  <si>
    <t>Total DN interpretation</t>
  </si>
  <si>
    <t>NC context
DN interpretation</t>
  </si>
  <si>
    <t>Match</t>
  </si>
  <si>
    <t>Mismatch</t>
  </si>
  <si>
    <t>all crits</t>
  </si>
  <si>
    <t>NC critical</t>
  </si>
  <si>
    <t>DN critical</t>
  </si>
  <si>
    <t>DN Mismatch</t>
  </si>
  <si>
    <t>NC Mismatch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</si>
  <si>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</si>
  <si>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</si>
  <si>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</si>
  <si>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</si>
  <si>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</si>
  <si>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</si>
  <si>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</si>
  <si>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</si>
  <si>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</si>
  <si>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</si>
  <si>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</si>
  <si>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</si>
  <si>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</si>
  <si>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All DN</t>
  </si>
  <si>
    <t>All NC</t>
  </si>
  <si>
    <t>%NC</t>
  </si>
  <si>
    <t>t-Test: Paired Two Sample for Means</t>
  </si>
  <si>
    <t>according to context</t>
  </si>
  <si>
    <t>chance</t>
  </si>
  <si>
    <t>Pearson Correlation</t>
  </si>
  <si>
    <t>NC responses</t>
  </si>
  <si>
    <t>DN responses</t>
  </si>
  <si>
    <t>Count of Correct</t>
  </si>
  <si>
    <t>Critical1 NC Total</t>
  </si>
  <si>
    <t>Critical2 DN Total</t>
  </si>
  <si>
    <t>Controls match</t>
  </si>
  <si>
    <t>Criticals match</t>
  </si>
  <si>
    <t>NC context</t>
  </si>
  <si>
    <t>DN context</t>
  </si>
  <si>
    <t>right</t>
  </si>
  <si>
    <t>wrong</t>
  </si>
  <si>
    <t>NC match</t>
  </si>
  <si>
    <t>DN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</si>
</sst>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4" borderId="2" xfId="0" applyFont="1" applyFill="1" applyBorder="1"/>
    <xf numFmtId="0" fontId="0" fillId="0" borderId="0" xfId="0" applyAlignment="1">
      <alignment wrapText="1"/>
    </xf>
    <xf numFmtId="0" fontId="2" fillId="4" borderId="0" xfId="0" applyFont="1" applyFill="1"/>
    <xf numFmtId="0" fontId="2" fillId="4" borderId="3" xfId="0" applyFont="1" applyFill="1" applyBorder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2"/>
          <c:order val="0"/>
          <c:tx>
            <c:strRef>
              <c:f>Sheet8!$J$1</c:f>
              <c:strCache>
                <c:ptCount val="1"/>
                <c:pt idx="0">
                  <c:v>DN Buffer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val>
            <c:numRef>
              <c:f>Sheet8!$J$2:$J$29</c:f>
              <c:numCache>
                <c:formatCode>General</c:formatCode>
                <c:ptCount val="28"/>
                <c:pt idx="0">
                  <c:v>7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1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</c:v>
                </c:pt>
                <c:pt idx="10">
                  <c:v>7</c:v>
                </c:pt>
                <c:pt idx="11">
                  <c:v>8</c:v>
                </c:pt>
                <c:pt idx="12">
                  <c:v>7</c:v>
                </c:pt>
                <c:pt idx="13">
                  <c:v>3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2</c:v>
                </c:pt>
                <c:pt idx="20">
                  <c:v>6</c:v>
                </c:pt>
                <c:pt idx="21">
                  <c:v>3</c:v>
                </c:pt>
                <c:pt idx="22">
                  <c:v>8</c:v>
                </c:pt>
                <c:pt idx="23">
                  <c:v>2</c:v>
                </c:pt>
                <c:pt idx="24">
                  <c:v>3</c:v>
                </c:pt>
                <c:pt idx="25">
                  <c:v>5</c:v>
                </c:pt>
                <c:pt idx="26">
                  <c:v>6</c:v>
                </c:pt>
                <c:pt idx="2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1-44CD-AF4C-9BE4E343B840}"/>
            </c:ext>
          </c:extLst>
        </c:ser>
        <c:ser>
          <c:idx val="0"/>
          <c:order val="1"/>
          <c:tx>
            <c:strRef>
              <c:f>Sheet8!$K$1</c:f>
              <c:strCache>
                <c:ptCount val="1"/>
                <c:pt idx="0">
                  <c:v>DN Context Mismatch</c:v>
                </c:pt>
              </c:strCache>
            </c:strRef>
          </c:tx>
          <c:invertIfNegative val="0"/>
          <c:cat>
            <c:numRef>
              <c:f>Sheet8!$I$2:$I$29</c:f>
              <c:numCache>
                <c:formatCode>General</c:formatCode>
                <c:ptCount val="28"/>
                <c:pt idx="0">
                  <c:v>127</c:v>
                </c:pt>
                <c:pt idx="1">
                  <c:v>126</c:v>
                </c:pt>
                <c:pt idx="2">
                  <c:v>125</c:v>
                </c:pt>
                <c:pt idx="3">
                  <c:v>124</c:v>
                </c:pt>
                <c:pt idx="4">
                  <c:v>123</c:v>
                </c:pt>
                <c:pt idx="5">
                  <c:v>122</c:v>
                </c:pt>
                <c:pt idx="6">
                  <c:v>121</c:v>
                </c:pt>
                <c:pt idx="7">
                  <c:v>120</c:v>
                </c:pt>
                <c:pt idx="8">
                  <c:v>119</c:v>
                </c:pt>
                <c:pt idx="9">
                  <c:v>118</c:v>
                </c:pt>
                <c:pt idx="10">
                  <c:v>117</c:v>
                </c:pt>
                <c:pt idx="11">
                  <c:v>116</c:v>
                </c:pt>
                <c:pt idx="12">
                  <c:v>115</c:v>
                </c:pt>
                <c:pt idx="13">
                  <c:v>114</c:v>
                </c:pt>
                <c:pt idx="14">
                  <c:v>113</c:v>
                </c:pt>
                <c:pt idx="15">
                  <c:v>112</c:v>
                </c:pt>
                <c:pt idx="16">
                  <c:v>111</c:v>
                </c:pt>
                <c:pt idx="17">
                  <c:v>110</c:v>
                </c:pt>
                <c:pt idx="18">
                  <c:v>109</c:v>
                </c:pt>
                <c:pt idx="19">
                  <c:v>108</c:v>
                </c:pt>
                <c:pt idx="20">
                  <c:v>107</c:v>
                </c:pt>
                <c:pt idx="21">
                  <c:v>106</c:v>
                </c:pt>
                <c:pt idx="22">
                  <c:v>105</c:v>
                </c:pt>
                <c:pt idx="23">
                  <c:v>104</c:v>
                </c:pt>
                <c:pt idx="24">
                  <c:v>103</c:v>
                </c:pt>
                <c:pt idx="25">
                  <c:v>102</c:v>
                </c:pt>
                <c:pt idx="26">
                  <c:v>101</c:v>
                </c:pt>
                <c:pt idx="27">
                  <c:v>100</c:v>
                </c:pt>
              </c:numCache>
            </c:numRef>
          </c:cat>
          <c:val>
            <c:numRef>
              <c:f>Sheet8!$K$2:$K$29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1</c:v>
                </c:pt>
                <c:pt idx="9">
                  <c:v>7</c:v>
                </c:pt>
                <c:pt idx="10">
                  <c:v>1</c:v>
                </c:pt>
                <c:pt idx="12">
                  <c:v>1</c:v>
                </c:pt>
                <c:pt idx="13">
                  <c:v>5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5</c:v>
                </c:pt>
                <c:pt idx="23">
                  <c:v>6</c:v>
                </c:pt>
                <c:pt idx="24">
                  <c:v>5</c:v>
                </c:pt>
                <c:pt idx="25">
                  <c:v>3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21-44CD-AF4C-9BE4E343B840}"/>
            </c:ext>
          </c:extLst>
        </c:ser>
        <c:ser>
          <c:idx val="1"/>
          <c:order val="2"/>
          <c:tx>
            <c:strRef>
              <c:f>Sheet8!$L$1</c:f>
              <c:strCache>
                <c:ptCount val="1"/>
                <c:pt idx="0">
                  <c:v>NC Context mismatch</c:v>
                </c:pt>
              </c:strCache>
            </c:strRef>
          </c:tx>
          <c:invertIfNegative val="0"/>
          <c:cat>
            <c:numRef>
              <c:f>Sheet8!$I$2:$I$29</c:f>
              <c:numCache>
                <c:formatCode>General</c:formatCode>
                <c:ptCount val="28"/>
                <c:pt idx="0">
                  <c:v>127</c:v>
                </c:pt>
                <c:pt idx="1">
                  <c:v>126</c:v>
                </c:pt>
                <c:pt idx="2">
                  <c:v>125</c:v>
                </c:pt>
                <c:pt idx="3">
                  <c:v>124</c:v>
                </c:pt>
                <c:pt idx="4">
                  <c:v>123</c:v>
                </c:pt>
                <c:pt idx="5">
                  <c:v>122</c:v>
                </c:pt>
                <c:pt idx="6">
                  <c:v>121</c:v>
                </c:pt>
                <c:pt idx="7">
                  <c:v>120</c:v>
                </c:pt>
                <c:pt idx="8">
                  <c:v>119</c:v>
                </c:pt>
                <c:pt idx="9">
                  <c:v>118</c:v>
                </c:pt>
                <c:pt idx="10">
                  <c:v>117</c:v>
                </c:pt>
                <c:pt idx="11">
                  <c:v>116</c:v>
                </c:pt>
                <c:pt idx="12">
                  <c:v>115</c:v>
                </c:pt>
                <c:pt idx="13">
                  <c:v>114</c:v>
                </c:pt>
                <c:pt idx="14">
                  <c:v>113</c:v>
                </c:pt>
                <c:pt idx="15">
                  <c:v>112</c:v>
                </c:pt>
                <c:pt idx="16">
                  <c:v>111</c:v>
                </c:pt>
                <c:pt idx="17">
                  <c:v>110</c:v>
                </c:pt>
                <c:pt idx="18">
                  <c:v>109</c:v>
                </c:pt>
                <c:pt idx="19">
                  <c:v>108</c:v>
                </c:pt>
                <c:pt idx="20">
                  <c:v>107</c:v>
                </c:pt>
                <c:pt idx="21">
                  <c:v>106</c:v>
                </c:pt>
                <c:pt idx="22">
                  <c:v>105</c:v>
                </c:pt>
                <c:pt idx="23">
                  <c:v>104</c:v>
                </c:pt>
                <c:pt idx="24">
                  <c:v>103</c:v>
                </c:pt>
                <c:pt idx="25">
                  <c:v>102</c:v>
                </c:pt>
                <c:pt idx="26">
                  <c:v>101</c:v>
                </c:pt>
                <c:pt idx="27">
                  <c:v>100</c:v>
                </c:pt>
              </c:numCache>
            </c:numRef>
          </c:cat>
          <c:val>
            <c:numRef>
              <c:f>Sheet8!$L$2:$L$29</c:f>
              <c:numCache>
                <c:formatCode>General</c:formatCode>
                <c:ptCount val="28"/>
                <c:pt idx="0">
                  <c:v>2</c:v>
                </c:pt>
                <c:pt idx="2">
                  <c:v>2</c:v>
                </c:pt>
                <c:pt idx="4">
                  <c:v>1</c:v>
                </c:pt>
                <c:pt idx="6">
                  <c:v>1</c:v>
                </c:pt>
                <c:pt idx="7">
                  <c:v>7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4">
                  <c:v>3</c:v>
                </c:pt>
                <c:pt idx="15">
                  <c:v>2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21-44CD-AF4C-9BE4E343B840}"/>
            </c:ext>
          </c:extLst>
        </c:ser>
        <c:ser>
          <c:idx val="3"/>
          <c:order val="3"/>
          <c:tx>
            <c:strRef>
              <c:f>Sheet8!$M$1</c:f>
              <c:strCache>
                <c:ptCount val="1"/>
                <c:pt idx="0">
                  <c:v>NC Buffer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val>
            <c:numRef>
              <c:f>Sheet8!$M$2:$M$29</c:f>
              <c:numCache>
                <c:formatCode>General</c:formatCode>
                <c:ptCount val="28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0</c:v>
                </c:pt>
                <c:pt idx="8">
                  <c:v>4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4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21-44CD-AF4C-9BE4E343B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9837440"/>
        <c:axId val="289838976"/>
      </c:barChart>
      <c:catAx>
        <c:axId val="289837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89838976"/>
        <c:crosses val="autoZero"/>
        <c:auto val="1"/>
        <c:lblAlgn val="ctr"/>
        <c:lblOffset val="100"/>
        <c:noMultiLvlLbl val="0"/>
      </c:catAx>
      <c:valAx>
        <c:axId val="2898389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89837440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3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Sheet8!$S$26</c:f>
              <c:strCache>
                <c:ptCount val="1"/>
                <c:pt idx="0">
                  <c:v>NC-NC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val>
            <c:numRef>
              <c:f>Sheet8!$T$26</c:f>
              <c:numCache>
                <c:formatCode>General</c:formatCode>
                <c:ptCount val="1"/>
                <c:pt idx="0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A-499D-8BD0-F27F8291EB7C}"/>
            </c:ext>
          </c:extLst>
        </c:ser>
        <c:ser>
          <c:idx val="0"/>
          <c:order val="1"/>
          <c:tx>
            <c:strRef>
              <c:f>Sheet8!$S$27</c:f>
              <c:strCache>
                <c:ptCount val="1"/>
                <c:pt idx="0">
                  <c:v>DN-NC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val>
            <c:numRef>
              <c:f>Sheet8!$T$27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A-499D-8BD0-F27F8291EB7C}"/>
            </c:ext>
          </c:extLst>
        </c:ser>
        <c:ser>
          <c:idx val="2"/>
          <c:order val="2"/>
          <c:tx>
            <c:strRef>
              <c:f>Sheet8!$S$28</c:f>
              <c:strCache>
                <c:ptCount val="1"/>
                <c:pt idx="0">
                  <c:v>NC-DN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val>
            <c:numRef>
              <c:f>Sheet8!$T$28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A-499D-8BD0-F27F8291EB7C}"/>
            </c:ext>
          </c:extLst>
        </c:ser>
        <c:ser>
          <c:idx val="3"/>
          <c:order val="3"/>
          <c:tx>
            <c:strRef>
              <c:f>Sheet8!$S$29</c:f>
              <c:strCache>
                <c:ptCount val="1"/>
                <c:pt idx="0">
                  <c:v>DN-DN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val>
            <c:numRef>
              <c:f>Sheet8!$T$29</c:f>
              <c:numCache>
                <c:formatCode>General</c:formatCode>
                <c:ptCount val="1"/>
                <c:pt idx="0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0A-499D-8BD0-F27F8291E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9960704"/>
        <c:axId val="289962240"/>
      </c:barChart>
      <c:catAx>
        <c:axId val="289960704"/>
        <c:scaling>
          <c:orientation val="minMax"/>
        </c:scaling>
        <c:delete val="1"/>
        <c:axPos val="l"/>
        <c:majorTickMark val="out"/>
        <c:minorTickMark val="none"/>
        <c:tickLblPos val="nextTo"/>
        <c:crossAx val="289962240"/>
        <c:crosses val="autoZero"/>
        <c:auto val="1"/>
        <c:lblAlgn val="ctr"/>
        <c:lblOffset val="100"/>
        <c:noMultiLvlLbl val="0"/>
      </c:catAx>
      <c:valAx>
        <c:axId val="28996224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8996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[behavior data with pivots 9-9-15 - Editable.xlsx]Sheet4!DN and NC with mismatch by subject</c:name>
    <c:fmtId val="1"/>
  </c:pivotSource>
  <c:chart>
    <c:autoTitleDeleted val="0"/>
    <c:pivotFmts>
      <c:pivotFmt>
        <c:idx val="0"/>
        <c:spPr>
          <a:solidFill>
            <a:schemeClr val="accent2"/>
          </a:solidFill>
        </c:spPr>
        <c:marker>
          <c:symbol val="none"/>
        </c:marker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2"/>
        <c:spPr>
          <a:solidFill>
            <a:srgbClr val="00B050"/>
          </a:solidFill>
        </c:spPr>
        <c:marker>
          <c:symbol val="none"/>
        </c:marker>
      </c:pivotFmt>
      <c:pivotFmt>
        <c:idx val="3"/>
        <c:spPr>
          <a:solidFill>
            <a:srgbClr val="92D050"/>
          </a:solidFill>
        </c:spPr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spPr>
          <a:solidFill>
            <a:srgbClr val="00B050"/>
          </a:solidFill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Sheet4!$B$1:$B$2</c:f>
              <c:strCache>
                <c:ptCount val="1"/>
                <c:pt idx="0">
                  <c:v>1NC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Sheet4!$A$3:$A$31</c:f>
              <c:strCache>
                <c:ptCount val="28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</c:strCache>
            </c:strRef>
          </c:cat>
          <c:val>
            <c:numRef>
              <c:f>Sheet4!$B$3:$B$31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6</c:v>
                </c:pt>
                <c:pt idx="13">
                  <c:v>5</c:v>
                </c:pt>
                <c:pt idx="14">
                  <c:v>8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5</c:v>
                </c:pt>
                <c:pt idx="20">
                  <c:v>1</c:v>
                </c:pt>
                <c:pt idx="21">
                  <c:v>7</c:v>
                </c:pt>
                <c:pt idx="22">
                  <c:v>8</c:v>
                </c:pt>
                <c:pt idx="23">
                  <c:v>7</c:v>
                </c:pt>
                <c:pt idx="24">
                  <c:v>8</c:v>
                </c:pt>
                <c:pt idx="25">
                  <c:v>6</c:v>
                </c:pt>
                <c:pt idx="26">
                  <c:v>8</c:v>
                </c:pt>
                <c:pt idx="2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6-4B8C-AE9E-B3EC78FB756A}"/>
            </c:ext>
          </c:extLst>
        </c:ser>
        <c:ser>
          <c:idx val="1"/>
          <c:order val="1"/>
          <c:tx>
            <c:strRef>
              <c:f>Sheet4!$C$1:$C$2</c:f>
              <c:strCache>
                <c:ptCount val="1"/>
                <c:pt idx="0">
                  <c:v>3DN Mismatch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Sheet4!$A$3:$A$31</c:f>
              <c:strCache>
                <c:ptCount val="28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</c:strCache>
            </c:strRef>
          </c:cat>
          <c:val>
            <c:numRef>
              <c:f>Sheet4!$C$3:$C$31</c:f>
              <c:numCache>
                <c:formatCode>General</c:formatCode>
                <c:ptCount val="28"/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6">
                  <c:v>5</c:v>
                </c:pt>
                <c:pt idx="7">
                  <c:v>1</c:v>
                </c:pt>
                <c:pt idx="8">
                  <c:v>6</c:v>
                </c:pt>
                <c:pt idx="9">
                  <c:v>2</c:v>
                </c:pt>
                <c:pt idx="14">
                  <c:v>5</c:v>
                </c:pt>
                <c:pt idx="15">
                  <c:v>1</c:v>
                </c:pt>
                <c:pt idx="17">
                  <c:v>1</c:v>
                </c:pt>
                <c:pt idx="18">
                  <c:v>7</c:v>
                </c:pt>
                <c:pt idx="21">
                  <c:v>1</c:v>
                </c:pt>
                <c:pt idx="22">
                  <c:v>7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6-4B8C-AE9E-B3EC78FB756A}"/>
            </c:ext>
          </c:extLst>
        </c:ser>
        <c:ser>
          <c:idx val="2"/>
          <c:order val="2"/>
          <c:tx>
            <c:strRef>
              <c:f>Sheet4!$D$1:$D$2</c:f>
              <c:strCache>
                <c:ptCount val="1"/>
                <c:pt idx="0">
                  <c:v>2NC Mismatch</c:v>
                </c:pt>
              </c:strCache>
            </c:strRef>
          </c:tx>
          <c:invertIfNegative val="0"/>
          <c:cat>
            <c:strRef>
              <c:f>Sheet4!$A$3:$A$31</c:f>
              <c:strCache>
                <c:ptCount val="28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</c:strCache>
            </c:strRef>
          </c:cat>
          <c:val>
            <c:numRef>
              <c:f>Sheet4!$D$3:$D$31</c:f>
              <c:numCache>
                <c:formatCode>General</c:formatCode>
                <c:ptCount val="28"/>
                <c:pt idx="0">
                  <c:v>1</c:v>
                </c:pt>
                <c:pt idx="4">
                  <c:v>1</c:v>
                </c:pt>
                <c:pt idx="6">
                  <c:v>1</c:v>
                </c:pt>
                <c:pt idx="9">
                  <c:v>1</c:v>
                </c:pt>
                <c:pt idx="12">
                  <c:v>2</c:v>
                </c:pt>
                <c:pt idx="13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7</c:v>
                </c:pt>
                <c:pt idx="21">
                  <c:v>1</c:v>
                </c:pt>
                <c:pt idx="23">
                  <c:v>1</c:v>
                </c:pt>
                <c:pt idx="25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56-4B8C-AE9E-B3EC78FB756A}"/>
            </c:ext>
          </c:extLst>
        </c:ser>
        <c:ser>
          <c:idx val="3"/>
          <c:order val="3"/>
          <c:tx>
            <c:strRef>
              <c:f>Sheet4!$E$1:$E$2</c:f>
              <c:strCache>
                <c:ptCount val="1"/>
                <c:pt idx="0">
                  <c:v>4DN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strRef>
              <c:f>Sheet4!$A$3:$A$31</c:f>
              <c:strCache>
                <c:ptCount val="28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</c:strCache>
            </c:strRef>
          </c:cat>
          <c:val>
            <c:numRef>
              <c:f>Sheet4!$E$3:$E$31</c:f>
              <c:numCache>
                <c:formatCode>General</c:formatCode>
                <c:ptCount val="28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8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6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3</c:v>
                </c:pt>
                <c:pt idx="15">
                  <c:v>7</c:v>
                </c:pt>
                <c:pt idx="16">
                  <c:v>8</c:v>
                </c:pt>
                <c:pt idx="17">
                  <c:v>7</c:v>
                </c:pt>
                <c:pt idx="18">
                  <c:v>1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1</c:v>
                </c:pt>
                <c:pt idx="23">
                  <c:v>5</c:v>
                </c:pt>
                <c:pt idx="24">
                  <c:v>5</c:v>
                </c:pt>
                <c:pt idx="25">
                  <c:v>8</c:v>
                </c:pt>
                <c:pt idx="26">
                  <c:v>6</c:v>
                </c:pt>
                <c:pt idx="2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56-4B8C-AE9E-B3EC78FB7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0185600"/>
        <c:axId val="290187136"/>
      </c:barChart>
      <c:catAx>
        <c:axId val="290185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187136"/>
        <c:crosses val="autoZero"/>
        <c:auto val="1"/>
        <c:lblAlgn val="ctr"/>
        <c:lblOffset val="100"/>
        <c:noMultiLvlLbl val="0"/>
      </c:catAx>
      <c:valAx>
        <c:axId val="290187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0185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Sheet4!$B$2:$E$2</c:f>
              <c:strCache>
                <c:ptCount val="4"/>
                <c:pt idx="0">
                  <c:v>1NC</c:v>
                </c:pt>
                <c:pt idx="1">
                  <c:v>3DN Mismatch</c:v>
                </c:pt>
                <c:pt idx="2">
                  <c:v>2NC Mismatch</c:v>
                </c:pt>
                <c:pt idx="3">
                  <c:v>4DN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44E3-41F7-82ED-E7A5C924A2D3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44E3-41F7-82ED-E7A5C924A2D3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5-44E3-41F7-82ED-E7A5C924A2D3}"/>
              </c:ext>
            </c:extLst>
          </c:dPt>
          <c:cat>
            <c:strRef>
              <c:f>Sheet4!$B$2:$E$2</c:f>
              <c:strCache>
                <c:ptCount val="4"/>
                <c:pt idx="0">
                  <c:v>1NC</c:v>
                </c:pt>
                <c:pt idx="1">
                  <c:v>3DN Mismatch</c:v>
                </c:pt>
                <c:pt idx="2">
                  <c:v>2NC Mismatch</c:v>
                </c:pt>
                <c:pt idx="3">
                  <c:v>4DN</c:v>
                </c:pt>
              </c:strCache>
            </c:strRef>
          </c:cat>
          <c:val>
            <c:numRef>
              <c:f>Sheet4!$B$31:$E$31</c:f>
              <c:numCache>
                <c:formatCode>General</c:formatCode>
                <c:ptCount val="4"/>
                <c:pt idx="0">
                  <c:v>195</c:v>
                </c:pt>
                <c:pt idx="1">
                  <c:v>61</c:v>
                </c:pt>
                <c:pt idx="2">
                  <c:v>29</c:v>
                </c:pt>
                <c:pt idx="3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E3-41F7-82ED-E7A5C924A2D3}"/>
            </c:ext>
          </c:extLst>
        </c:ser>
        <c:ser>
          <c:idx val="1"/>
          <c:order val="1"/>
          <c:cat>
            <c:strRef>
              <c:f>Sheet4!$B$2:$E$2</c:f>
              <c:strCache>
                <c:ptCount val="4"/>
                <c:pt idx="0">
                  <c:v>1NC</c:v>
                </c:pt>
                <c:pt idx="1">
                  <c:v>3DN Mismatch</c:v>
                </c:pt>
                <c:pt idx="2">
                  <c:v>2NC Mismatch</c:v>
                </c:pt>
                <c:pt idx="3">
                  <c:v>4DN</c:v>
                </c:pt>
              </c:strCache>
            </c:strRef>
          </c:cat>
          <c:val>
            <c:numRef>
              <c:f>Sheet4!$C$32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E3-41F7-82ED-E7A5C924A2D3}"/>
            </c:ext>
          </c:extLst>
        </c:ser>
        <c:ser>
          <c:idx val="2"/>
          <c:order val="2"/>
          <c:cat>
            <c:strRef>
              <c:f>Sheet4!$B$2:$E$2</c:f>
              <c:strCache>
                <c:ptCount val="4"/>
                <c:pt idx="0">
                  <c:v>1NC</c:v>
                </c:pt>
                <c:pt idx="1">
                  <c:v>3DN Mismatch</c:v>
                </c:pt>
                <c:pt idx="2">
                  <c:v>2NC Mismatch</c:v>
                </c:pt>
                <c:pt idx="3">
                  <c:v>4DN</c:v>
                </c:pt>
              </c:strCache>
            </c:strRef>
          </c:cat>
          <c:val>
            <c:numRef>
              <c:f>Sheet4!$D$32</c:f>
              <c:numCache>
                <c:formatCode>General</c:formatCode>
                <c:ptCount val="1"/>
                <c:pt idx="0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E3-41F7-82ED-E7A5C924A2D3}"/>
            </c:ext>
          </c:extLst>
        </c:ser>
        <c:ser>
          <c:idx val="3"/>
          <c:order val="3"/>
          <c:cat>
            <c:strRef>
              <c:f>Sheet4!$B$2:$E$2</c:f>
              <c:strCache>
                <c:ptCount val="4"/>
                <c:pt idx="0">
                  <c:v>1NC</c:v>
                </c:pt>
                <c:pt idx="1">
                  <c:v>3DN Mismatch</c:v>
                </c:pt>
                <c:pt idx="2">
                  <c:v>2NC Mismatch</c:v>
                </c:pt>
                <c:pt idx="3">
                  <c:v>4DN</c:v>
                </c:pt>
              </c:strCache>
            </c:strRef>
          </c:cat>
          <c:val>
            <c:numRef>
              <c:f>Sheet4!$E$32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E3-41F7-82ED-E7A5C924A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Sheet4!$N$3</c:f>
              <c:strCache>
                <c:ptCount val="1"/>
                <c:pt idx="0">
                  <c:v>NC Context</c:v>
                </c:pt>
              </c:strCache>
            </c:strRef>
          </c:tx>
          <c:invertIfNegative val="0"/>
          <c:cat>
            <c:strRef>
              <c:f>Sheet4!$O$2:$P$2</c:f>
              <c:strCache>
                <c:ptCount val="2"/>
                <c:pt idx="0">
                  <c:v>NC Interpretation</c:v>
                </c:pt>
                <c:pt idx="1">
                  <c:v>DN Interpretation</c:v>
                </c:pt>
              </c:strCache>
            </c:strRef>
          </c:cat>
          <c:val>
            <c:numRef>
              <c:f>Sheet4!$O$3:$P$3</c:f>
              <c:numCache>
                <c:formatCode>General</c:formatCode>
                <c:ptCount val="2"/>
                <c:pt idx="0">
                  <c:v>195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0-4B91-8F64-CB1A6E880C07}"/>
            </c:ext>
          </c:extLst>
        </c:ser>
        <c:ser>
          <c:idx val="1"/>
          <c:order val="1"/>
          <c:tx>
            <c:strRef>
              <c:f>Sheet4!$N$4</c:f>
              <c:strCache>
                <c:ptCount val="1"/>
                <c:pt idx="0">
                  <c:v>DN Context</c:v>
                </c:pt>
              </c:strCache>
            </c:strRef>
          </c:tx>
          <c:invertIfNegative val="0"/>
          <c:cat>
            <c:strRef>
              <c:f>Sheet4!$O$2:$P$2</c:f>
              <c:strCache>
                <c:ptCount val="2"/>
                <c:pt idx="0">
                  <c:v>NC Interpretation</c:v>
                </c:pt>
                <c:pt idx="1">
                  <c:v>DN Interpretation</c:v>
                </c:pt>
              </c:strCache>
            </c:strRef>
          </c:cat>
          <c:val>
            <c:numRef>
              <c:f>Sheet4!$O$4:$P$4</c:f>
              <c:numCache>
                <c:formatCode>General</c:formatCode>
                <c:ptCount val="2"/>
                <c:pt idx="0">
                  <c:v>61</c:v>
                </c:pt>
                <c:pt idx="1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0-4B91-8F64-CB1A6E880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0371840"/>
        <c:axId val="290463744"/>
      </c:barChart>
      <c:catAx>
        <c:axId val="2903718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90463744"/>
        <c:crosses val="autoZero"/>
        <c:auto val="1"/>
        <c:lblAlgn val="ctr"/>
        <c:lblOffset val="100"/>
        <c:noMultiLvlLbl val="0"/>
      </c:catAx>
      <c:valAx>
        <c:axId val="2904637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90371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Sheet4!$O$13</c:f>
              <c:strCache>
                <c:ptCount val="1"/>
                <c:pt idx="0">
                  <c:v>NC context
NC interpretation</c:v>
                </c:pt>
              </c:strCache>
            </c:strRef>
          </c:tx>
          <c:invertIfNegative val="0"/>
          <c:val>
            <c:numRef>
              <c:f>Sheet4!$P$13</c:f>
              <c:numCache>
                <c:formatCode>0.00%</c:formatCode>
                <c:ptCount val="1"/>
                <c:pt idx="0">
                  <c:v>0.43526785714285715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D-44DE-9A57-CECA497029C5}"/>
            </c:ext>
          </c:extLst>
        </c:ser>
        <c:ser>
          <c:idx val="1"/>
          <c:order val="1"/>
          <c:tx>
            <c:strRef>
              <c:f>Sheet4!$O$14</c:f>
              <c:strCache>
                <c:ptCount val="1"/>
                <c:pt idx="0">
                  <c:v>DN context
NC interpretation</c:v>
                </c:pt>
              </c:strCache>
            </c:strRef>
          </c:tx>
          <c:invertIfNegative val="0"/>
          <c:val>
            <c:numRef>
              <c:f>Sheet4!$P$14</c:f>
              <c:numCache>
                <c:formatCode>0.00%</c:formatCode>
                <c:ptCount val="1"/>
                <c:pt idx="0">
                  <c:v>0.13616071428571427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D-44DE-9A57-CECA497029C5}"/>
            </c:ext>
          </c:extLst>
        </c:ser>
        <c:ser>
          <c:idx val="2"/>
          <c:order val="2"/>
          <c:tx>
            <c:strRef>
              <c:f>Sheet4!$O$16</c:f>
              <c:strCache>
                <c:ptCount val="1"/>
                <c:pt idx="0">
                  <c:v>NC context
DN interpretation</c:v>
                </c:pt>
              </c:strCache>
            </c:strRef>
          </c:tx>
          <c:invertIfNegative val="0"/>
          <c:val>
            <c:numRef>
              <c:f>Sheet4!$P$16</c:f>
              <c:numCache>
                <c:formatCode>0.00%</c:formatCode>
                <c:ptCount val="1"/>
                <c:pt idx="0">
                  <c:v>6.4732142857142863E-2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FD-44DE-9A57-CECA497029C5}"/>
            </c:ext>
          </c:extLst>
        </c:ser>
        <c:ser>
          <c:idx val="3"/>
          <c:order val="3"/>
          <c:tx>
            <c:strRef>
              <c:f>Sheet4!$O$15</c:f>
              <c:strCache>
                <c:ptCount val="1"/>
                <c:pt idx="0">
                  <c:v>DN context
DN interpretation</c:v>
                </c:pt>
              </c:strCache>
            </c:strRef>
          </c:tx>
          <c:invertIfNegative val="0"/>
          <c:val>
            <c:numRef>
              <c:f>Sheet4!$P$15</c:f>
              <c:numCache>
                <c:formatCode>0.00%</c:formatCode>
                <c:ptCount val="1"/>
                <c:pt idx="0">
                  <c:v>0.3638392857142857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D-44DE-9A57-CECA49702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0498432"/>
        <c:axId val="290499968"/>
      </c:barChart>
      <c:catAx>
        <c:axId val="290498432"/>
        <c:scaling>
          <c:orientation val="minMax"/>
        </c:scaling>
        <c:delete val="1"/>
        <c:axPos val="l"/>
        <c:majorTickMark val="out"/>
        <c:minorTickMark val="none"/>
        <c:tickLblPos val="nextTo"/>
        <c:crossAx val="290499968"/>
        <c:crosses val="autoZero"/>
        <c:auto val="1"/>
        <c:lblAlgn val="ctr"/>
        <c:lblOffset val="100"/>
        <c:noMultiLvlLbl val="0"/>
      </c:catAx>
      <c:valAx>
        <c:axId val="29049996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90498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Sheet4!$Q$13</c:f>
              <c:strCache>
                <c:ptCount val="1"/>
                <c:pt idx="0">
                  <c:v>Correct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FA4A-42EF-AA35-A4BF31216C3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3-FA4A-42EF-AA35-A4BF31216C33}"/>
              </c:ext>
            </c:extLst>
          </c:dPt>
          <c:cat>
            <c:strRef>
              <c:f>Sheet4!$Q$14:$Q$15</c:f>
              <c:strCache>
                <c:ptCount val="2"/>
                <c:pt idx="0">
                  <c:v>Total NC interpretation</c:v>
                </c:pt>
                <c:pt idx="1">
                  <c:v>Total DN interpretation</c:v>
                </c:pt>
              </c:strCache>
            </c:strRef>
          </c:cat>
          <c:val>
            <c:numRef>
              <c:f>(Sheet4!$P$13,Sheet4!$P$15)</c:f>
              <c:numCache>
                <c:formatCode>0.00%</c:formatCode>
                <c:ptCount val="2"/>
                <c:pt idx="0">
                  <c:v>0.43526785714285715</c:v>
                </c:pt>
                <c:pt idx="1">
                  <c:v>0.3638392857142857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4A-42EF-AA35-A4BF31216C33}"/>
            </c:ext>
          </c:extLst>
        </c:ser>
        <c:ser>
          <c:idx val="1"/>
          <c:order val="1"/>
          <c:tx>
            <c:v>Mismatch</c:v>
          </c:tx>
          <c:spPr>
            <a:pattFill prst="wdUpDiag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dPt>
            <c:idx val="0"/>
            <c:invertIfNegative val="0"/>
            <c:bubble3D val="0"/>
            <c:spPr>
              <a:pattFill prst="wdUpDiag">
                <a:fgClr>
                  <a:schemeClr val="accent2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</c:spPr>
            <c:extLst>
              <c:ext xmlns:c16="http://schemas.microsoft.com/office/drawing/2014/chart" uri="{C3380CC4-5D6E-409C-BE32-E72D297353CC}">
                <c16:uniqueId val="{00000006-FA4A-42EF-AA35-A4BF31216C33}"/>
              </c:ext>
            </c:extLst>
          </c:dPt>
          <c:dPt>
            <c:idx val="1"/>
            <c:invertIfNegative val="0"/>
            <c:bubble3D val="0"/>
            <c:spPr>
              <a:pattFill prst="wdUpDiag">
                <a:fgClr>
                  <a:srgbClr val="92D050"/>
                </a:fgClr>
                <a:bgClr>
                  <a:schemeClr val="bg1"/>
                </a:bgClr>
              </a:pattFill>
            </c:spPr>
            <c:extLst>
              <c:ext xmlns:c16="http://schemas.microsoft.com/office/drawing/2014/chart" uri="{C3380CC4-5D6E-409C-BE32-E72D297353CC}">
                <c16:uniqueId val="{00000008-FA4A-42EF-AA35-A4BF31216C33}"/>
              </c:ext>
            </c:extLst>
          </c:dPt>
          <c:cat>
            <c:strRef>
              <c:f>Sheet4!$Q$14:$Q$15</c:f>
              <c:strCache>
                <c:ptCount val="2"/>
                <c:pt idx="0">
                  <c:v>Total NC interpretation</c:v>
                </c:pt>
                <c:pt idx="1">
                  <c:v>Total DN interpretation</c:v>
                </c:pt>
              </c:strCache>
            </c:strRef>
          </c:cat>
          <c:val>
            <c:numRef>
              <c:f>(Sheet4!$P$14,Sheet4!$P$16)</c:f>
              <c:numCache>
                <c:formatCode>0.00%</c:formatCode>
                <c:ptCount val="2"/>
                <c:pt idx="0">
                  <c:v>0.13616071428571427</c:v>
                </c:pt>
                <c:pt idx="1">
                  <c:v>6.4732142857142863E-2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4A-42EF-AA35-A4BF31216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0629504"/>
        <c:axId val="290631040"/>
      </c:barChart>
      <c:catAx>
        <c:axId val="29062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631040"/>
        <c:crosses val="autoZero"/>
        <c:auto val="1"/>
        <c:lblAlgn val="ctr"/>
        <c:lblOffset val="100"/>
        <c:noMultiLvlLbl val="0"/>
      </c:catAx>
      <c:valAx>
        <c:axId val="2906310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90629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75A2-445D-82ED-74D8C070F1D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75A2-445D-82ED-74D8C070F1D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5-75A2-445D-82ED-74D8C070F1D4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7-75A2-445D-82ED-74D8C070F1D4}"/>
              </c:ext>
            </c:extLst>
          </c:dPt>
          <c:cat>
            <c:strRef>
              <c:f>Sheet4!$O$13:$O$16</c:f>
              <c:strCache>
                <c:ptCount val="4"/>
                <c:pt idx="0">
                  <c:v>NC context
NC interpretation</c:v>
                </c:pt>
                <c:pt idx="1">
                  <c:v>DN context
NC interpretation</c:v>
                </c:pt>
                <c:pt idx="2">
                  <c:v>DN context
DN interpretation</c:v>
                </c:pt>
                <c:pt idx="3">
                  <c:v>NC context
DN interpretation</c:v>
                </c:pt>
              </c:strCache>
            </c:strRef>
          </c:cat>
          <c:val>
            <c:numRef>
              <c:f>Sheet4!$P$13:$P$16</c:f>
              <c:numCache>
                <c:formatCode>0.00%</c:formatCode>
                <c:ptCount val="4"/>
                <c:pt idx="0">
                  <c:v>0.43526785714285715</c:v>
                </c:pt>
                <c:pt idx="1">
                  <c:v>0.13616071428571427</c:v>
                </c:pt>
                <c:pt idx="2">
                  <c:v>0.3638392857142857</c:v>
                </c:pt>
                <c:pt idx="3">
                  <c:v>6.4732142857142863E-2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A2-445D-82ED-74D8C070F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656640"/>
        <c:axId val="290658176"/>
      </c:barChart>
      <c:catAx>
        <c:axId val="290656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658176"/>
        <c:crosses val="autoZero"/>
        <c:auto val="1"/>
        <c:lblAlgn val="ctr"/>
        <c:lblOffset val="100"/>
        <c:noMultiLvlLbl val="0"/>
      </c:catAx>
      <c:valAx>
        <c:axId val="2906581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90656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Lit>
              <c:ptCount val="2"/>
              <c:pt idx="0">
                <c:v>Context obedient</c:v>
              </c:pt>
              <c:pt idx="1">
                <c:v>Context mismatch</c:v>
              </c:pt>
            </c:strLit>
          </c:cat>
          <c:val>
            <c:numRef>
              <c:f>Sheet4!$U$9:$V$9</c:f>
              <c:numCache>
                <c:formatCode>General</c:formatCode>
                <c:ptCount val="2"/>
                <c:pt idx="0">
                  <c:v>358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8-474A-A9C2-067AB8DCD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677888"/>
        <c:axId val="290679424"/>
      </c:barChart>
      <c:catAx>
        <c:axId val="290677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679424"/>
        <c:crosses val="autoZero"/>
        <c:auto val="1"/>
        <c:lblAlgn val="ctr"/>
        <c:lblOffset val="100"/>
        <c:noMultiLvlLbl val="0"/>
      </c:catAx>
      <c:valAx>
        <c:axId val="29067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0677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EB2C-45E4-AA6A-2501AD4C41B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EB2C-45E4-AA6A-2501AD4C41BD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5-EB2C-45E4-AA6A-2501AD4C41BD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7-EB2C-45E4-AA6A-2501AD4C41BD}"/>
              </c:ext>
            </c:extLst>
          </c:dPt>
          <c:cat>
            <c:strRef>
              <c:f>Sheet4!$O$13:$O$16</c:f>
              <c:strCache>
                <c:ptCount val="4"/>
                <c:pt idx="0">
                  <c:v>NC context
NC interpretation</c:v>
                </c:pt>
                <c:pt idx="1">
                  <c:v>DN context
NC interpretation</c:v>
                </c:pt>
                <c:pt idx="2">
                  <c:v>DN context
DN interpretation</c:v>
                </c:pt>
                <c:pt idx="3">
                  <c:v>NC context
DN interpretation</c:v>
                </c:pt>
              </c:strCache>
            </c:strRef>
          </c:cat>
          <c:val>
            <c:numRef>
              <c:f>Sheet4!$P$13:$P$16</c:f>
              <c:numCache>
                <c:formatCode>0.00%</c:formatCode>
                <c:ptCount val="4"/>
                <c:pt idx="0">
                  <c:v>0.43526785714285715</c:v>
                </c:pt>
                <c:pt idx="1">
                  <c:v>0.13616071428571427</c:v>
                </c:pt>
                <c:pt idx="2">
                  <c:v>0.3638392857142857</c:v>
                </c:pt>
                <c:pt idx="3">
                  <c:v>6.4732142857142863E-2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2C-45E4-AA6A-2501AD4C4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925952"/>
        <c:axId val="290927744"/>
      </c:barChart>
      <c:catAx>
        <c:axId val="290925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927744"/>
        <c:crosses val="autoZero"/>
        <c:auto val="1"/>
        <c:lblAlgn val="ctr"/>
        <c:lblOffset val="100"/>
        <c:noMultiLvlLbl val="0"/>
      </c:catAx>
      <c:valAx>
        <c:axId val="2909277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90925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v>DN</c:v>
          </c:tx>
          <c:spPr>
            <a:solidFill>
              <a:srgbClr val="00B050"/>
            </a:solidFill>
          </c:spPr>
          <c:invertIfNegative val="0"/>
          <c:cat>
            <c:numRef>
              <c:f>Sheet5!$B$1:$B$28</c:f>
              <c:numCache>
                <c:formatCode>General</c:formatCode>
                <c:ptCount val="28"/>
                <c:pt idx="0">
                  <c:v>122</c:v>
                </c:pt>
                <c:pt idx="1">
                  <c:v>108</c:v>
                </c:pt>
                <c:pt idx="2">
                  <c:v>118</c:v>
                </c:pt>
                <c:pt idx="3">
                  <c:v>103</c:v>
                </c:pt>
                <c:pt idx="4">
                  <c:v>104</c:v>
                </c:pt>
                <c:pt idx="5">
                  <c:v>114</c:v>
                </c:pt>
                <c:pt idx="6">
                  <c:v>106</c:v>
                </c:pt>
                <c:pt idx="7">
                  <c:v>102</c:v>
                </c:pt>
                <c:pt idx="8">
                  <c:v>124</c:v>
                </c:pt>
                <c:pt idx="9">
                  <c:v>101</c:v>
                </c:pt>
                <c:pt idx="10">
                  <c:v>123</c:v>
                </c:pt>
                <c:pt idx="11">
                  <c:v>126</c:v>
                </c:pt>
                <c:pt idx="12">
                  <c:v>107</c:v>
                </c:pt>
                <c:pt idx="13">
                  <c:v>109</c:v>
                </c:pt>
                <c:pt idx="14">
                  <c:v>115</c:v>
                </c:pt>
                <c:pt idx="15">
                  <c:v>105</c:v>
                </c:pt>
                <c:pt idx="16">
                  <c:v>110</c:v>
                </c:pt>
                <c:pt idx="17">
                  <c:v>111</c:v>
                </c:pt>
                <c:pt idx="18">
                  <c:v>121</c:v>
                </c:pt>
                <c:pt idx="19">
                  <c:v>100</c:v>
                </c:pt>
                <c:pt idx="20">
                  <c:v>116</c:v>
                </c:pt>
                <c:pt idx="21">
                  <c:v>117</c:v>
                </c:pt>
                <c:pt idx="22">
                  <c:v>127</c:v>
                </c:pt>
                <c:pt idx="23">
                  <c:v>112</c:v>
                </c:pt>
                <c:pt idx="24">
                  <c:v>125</c:v>
                </c:pt>
                <c:pt idx="25">
                  <c:v>113</c:v>
                </c:pt>
                <c:pt idx="26">
                  <c:v>119</c:v>
                </c:pt>
                <c:pt idx="27">
                  <c:v>120</c:v>
                </c:pt>
              </c:numCache>
            </c:numRef>
          </c:cat>
          <c:val>
            <c:numRef>
              <c:f>Sheet5!$E$1:$E$28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5-4815-9A32-11800B5744AA}"/>
            </c:ext>
          </c:extLst>
        </c:ser>
        <c:ser>
          <c:idx val="3"/>
          <c:order val="1"/>
          <c:tx>
            <c:v>DN (Mismatch)</c:v>
          </c:tx>
          <c:spPr>
            <a:solidFill>
              <a:srgbClr val="92D050"/>
            </a:solidFill>
          </c:spPr>
          <c:invertIfNegative val="0"/>
          <c:cat>
            <c:numRef>
              <c:f>Sheet5!$B$1:$B$28</c:f>
              <c:numCache>
                <c:formatCode>General</c:formatCode>
                <c:ptCount val="28"/>
                <c:pt idx="0">
                  <c:v>122</c:v>
                </c:pt>
                <c:pt idx="1">
                  <c:v>108</c:v>
                </c:pt>
                <c:pt idx="2">
                  <c:v>118</c:v>
                </c:pt>
                <c:pt idx="3">
                  <c:v>103</c:v>
                </c:pt>
                <c:pt idx="4">
                  <c:v>104</c:v>
                </c:pt>
                <c:pt idx="5">
                  <c:v>114</c:v>
                </c:pt>
                <c:pt idx="6">
                  <c:v>106</c:v>
                </c:pt>
                <c:pt idx="7">
                  <c:v>102</c:v>
                </c:pt>
                <c:pt idx="8">
                  <c:v>124</c:v>
                </c:pt>
                <c:pt idx="9">
                  <c:v>101</c:v>
                </c:pt>
                <c:pt idx="10">
                  <c:v>123</c:v>
                </c:pt>
                <c:pt idx="11">
                  <c:v>126</c:v>
                </c:pt>
                <c:pt idx="12">
                  <c:v>107</c:v>
                </c:pt>
                <c:pt idx="13">
                  <c:v>109</c:v>
                </c:pt>
                <c:pt idx="14">
                  <c:v>115</c:v>
                </c:pt>
                <c:pt idx="15">
                  <c:v>105</c:v>
                </c:pt>
                <c:pt idx="16">
                  <c:v>110</c:v>
                </c:pt>
                <c:pt idx="17">
                  <c:v>111</c:v>
                </c:pt>
                <c:pt idx="18">
                  <c:v>121</c:v>
                </c:pt>
                <c:pt idx="19">
                  <c:v>100</c:v>
                </c:pt>
                <c:pt idx="20">
                  <c:v>116</c:v>
                </c:pt>
                <c:pt idx="21">
                  <c:v>117</c:v>
                </c:pt>
                <c:pt idx="22">
                  <c:v>127</c:v>
                </c:pt>
                <c:pt idx="23">
                  <c:v>112</c:v>
                </c:pt>
                <c:pt idx="24">
                  <c:v>125</c:v>
                </c:pt>
                <c:pt idx="25">
                  <c:v>113</c:v>
                </c:pt>
                <c:pt idx="26">
                  <c:v>119</c:v>
                </c:pt>
                <c:pt idx="27">
                  <c:v>120</c:v>
                </c:pt>
              </c:numCache>
            </c:numRef>
          </c:cat>
          <c:val>
            <c:numRef>
              <c:f>Sheet5!$F$1:$F$28</c:f>
              <c:numCache>
                <c:formatCode>General</c:formatCode>
                <c:ptCount val="28"/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10">
                  <c:v>1</c:v>
                </c:pt>
                <c:pt idx="13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75-4815-9A32-11800B5744AA}"/>
            </c:ext>
          </c:extLst>
        </c:ser>
        <c:ser>
          <c:idx val="1"/>
          <c:order val="2"/>
          <c:tx>
            <c:v>NC (Mismatch)</c:v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numRef>
              <c:f>Sheet5!$B$1:$B$28</c:f>
              <c:numCache>
                <c:formatCode>General</c:formatCode>
                <c:ptCount val="28"/>
                <c:pt idx="0">
                  <c:v>122</c:v>
                </c:pt>
                <c:pt idx="1">
                  <c:v>108</c:v>
                </c:pt>
                <c:pt idx="2">
                  <c:v>118</c:v>
                </c:pt>
                <c:pt idx="3">
                  <c:v>103</c:v>
                </c:pt>
                <c:pt idx="4">
                  <c:v>104</c:v>
                </c:pt>
                <c:pt idx="5">
                  <c:v>114</c:v>
                </c:pt>
                <c:pt idx="6">
                  <c:v>106</c:v>
                </c:pt>
                <c:pt idx="7">
                  <c:v>102</c:v>
                </c:pt>
                <c:pt idx="8">
                  <c:v>124</c:v>
                </c:pt>
                <c:pt idx="9">
                  <c:v>101</c:v>
                </c:pt>
                <c:pt idx="10">
                  <c:v>123</c:v>
                </c:pt>
                <c:pt idx="11">
                  <c:v>126</c:v>
                </c:pt>
                <c:pt idx="12">
                  <c:v>107</c:v>
                </c:pt>
                <c:pt idx="13">
                  <c:v>109</c:v>
                </c:pt>
                <c:pt idx="14">
                  <c:v>115</c:v>
                </c:pt>
                <c:pt idx="15">
                  <c:v>105</c:v>
                </c:pt>
                <c:pt idx="16">
                  <c:v>110</c:v>
                </c:pt>
                <c:pt idx="17">
                  <c:v>111</c:v>
                </c:pt>
                <c:pt idx="18">
                  <c:v>121</c:v>
                </c:pt>
                <c:pt idx="19">
                  <c:v>100</c:v>
                </c:pt>
                <c:pt idx="20">
                  <c:v>116</c:v>
                </c:pt>
                <c:pt idx="21">
                  <c:v>117</c:v>
                </c:pt>
                <c:pt idx="22">
                  <c:v>127</c:v>
                </c:pt>
                <c:pt idx="23">
                  <c:v>112</c:v>
                </c:pt>
                <c:pt idx="24">
                  <c:v>125</c:v>
                </c:pt>
                <c:pt idx="25">
                  <c:v>113</c:v>
                </c:pt>
                <c:pt idx="26">
                  <c:v>119</c:v>
                </c:pt>
                <c:pt idx="27">
                  <c:v>120</c:v>
                </c:pt>
              </c:numCache>
            </c:numRef>
          </c:cat>
          <c:val>
            <c:numRef>
              <c:f>Sheet5!$D$1:$D$28</c:f>
              <c:numCache>
                <c:formatCode>General</c:formatCode>
                <c:ptCount val="28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75-4815-9A32-11800B5744AA}"/>
            </c:ext>
          </c:extLst>
        </c:ser>
        <c:ser>
          <c:idx val="0"/>
          <c:order val="3"/>
          <c:tx>
            <c:v>NC</c:v>
          </c:tx>
          <c:spPr>
            <a:solidFill>
              <a:schemeClr val="accent2"/>
            </a:solidFill>
          </c:spPr>
          <c:invertIfNegative val="0"/>
          <c:cat>
            <c:numRef>
              <c:f>Sheet5!$B$1:$B$28</c:f>
              <c:numCache>
                <c:formatCode>General</c:formatCode>
                <c:ptCount val="28"/>
                <c:pt idx="0">
                  <c:v>122</c:v>
                </c:pt>
                <c:pt idx="1">
                  <c:v>108</c:v>
                </c:pt>
                <c:pt idx="2">
                  <c:v>118</c:v>
                </c:pt>
                <c:pt idx="3">
                  <c:v>103</c:v>
                </c:pt>
                <c:pt idx="4">
                  <c:v>104</c:v>
                </c:pt>
                <c:pt idx="5">
                  <c:v>114</c:v>
                </c:pt>
                <c:pt idx="6">
                  <c:v>106</c:v>
                </c:pt>
                <c:pt idx="7">
                  <c:v>102</c:v>
                </c:pt>
                <c:pt idx="8">
                  <c:v>124</c:v>
                </c:pt>
                <c:pt idx="9">
                  <c:v>101</c:v>
                </c:pt>
                <c:pt idx="10">
                  <c:v>123</c:v>
                </c:pt>
                <c:pt idx="11">
                  <c:v>126</c:v>
                </c:pt>
                <c:pt idx="12">
                  <c:v>107</c:v>
                </c:pt>
                <c:pt idx="13">
                  <c:v>109</c:v>
                </c:pt>
                <c:pt idx="14">
                  <c:v>115</c:v>
                </c:pt>
                <c:pt idx="15">
                  <c:v>105</c:v>
                </c:pt>
                <c:pt idx="16">
                  <c:v>110</c:v>
                </c:pt>
                <c:pt idx="17">
                  <c:v>111</c:v>
                </c:pt>
                <c:pt idx="18">
                  <c:v>121</c:v>
                </c:pt>
                <c:pt idx="19">
                  <c:v>100</c:v>
                </c:pt>
                <c:pt idx="20">
                  <c:v>116</c:v>
                </c:pt>
                <c:pt idx="21">
                  <c:v>117</c:v>
                </c:pt>
                <c:pt idx="22">
                  <c:v>127</c:v>
                </c:pt>
                <c:pt idx="23">
                  <c:v>112</c:v>
                </c:pt>
                <c:pt idx="24">
                  <c:v>125</c:v>
                </c:pt>
                <c:pt idx="25">
                  <c:v>113</c:v>
                </c:pt>
                <c:pt idx="26">
                  <c:v>119</c:v>
                </c:pt>
                <c:pt idx="27">
                  <c:v>120</c:v>
                </c:pt>
              </c:numCache>
            </c:numRef>
          </c:cat>
          <c:val>
            <c:numRef>
              <c:f>Sheet5!$C$1:$C$28</c:f>
              <c:numCache>
                <c:formatCode>General</c:formatCode>
                <c:ptCount val="28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75-4815-9A32-11800B574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1015680"/>
        <c:axId val="291033856"/>
      </c:barChart>
      <c:catAx>
        <c:axId val="29101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1033856"/>
        <c:crosses val="autoZero"/>
        <c:auto val="1"/>
        <c:lblAlgn val="ctr"/>
        <c:lblOffset val="100"/>
        <c:noMultiLvlLbl val="0"/>
      </c:catAx>
      <c:valAx>
        <c:axId val="29103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101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Sheet7!$B$1</c:f>
              <c:strCache>
                <c:ptCount val="1"/>
                <c:pt idx="0">
                  <c:v>NC Buffer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numRef>
              <c:f>Sheet7!$A$2:$A$29</c:f>
              <c:numCache>
                <c:formatCode>General</c:formatCode>
                <c:ptCount val="28"/>
                <c:pt idx="0">
                  <c:v>120</c:v>
                </c:pt>
                <c:pt idx="1">
                  <c:v>119</c:v>
                </c:pt>
                <c:pt idx="2">
                  <c:v>113</c:v>
                </c:pt>
                <c:pt idx="3">
                  <c:v>125</c:v>
                </c:pt>
                <c:pt idx="4">
                  <c:v>112</c:v>
                </c:pt>
                <c:pt idx="5">
                  <c:v>127</c:v>
                </c:pt>
                <c:pt idx="6">
                  <c:v>117</c:v>
                </c:pt>
                <c:pt idx="7">
                  <c:v>116</c:v>
                </c:pt>
                <c:pt idx="8">
                  <c:v>100</c:v>
                </c:pt>
                <c:pt idx="9">
                  <c:v>121</c:v>
                </c:pt>
                <c:pt idx="10">
                  <c:v>111</c:v>
                </c:pt>
                <c:pt idx="11">
                  <c:v>110</c:v>
                </c:pt>
                <c:pt idx="12">
                  <c:v>105</c:v>
                </c:pt>
                <c:pt idx="13">
                  <c:v>115</c:v>
                </c:pt>
                <c:pt idx="14">
                  <c:v>109</c:v>
                </c:pt>
                <c:pt idx="15">
                  <c:v>107</c:v>
                </c:pt>
                <c:pt idx="16">
                  <c:v>126</c:v>
                </c:pt>
                <c:pt idx="17">
                  <c:v>123</c:v>
                </c:pt>
                <c:pt idx="18">
                  <c:v>101</c:v>
                </c:pt>
                <c:pt idx="19">
                  <c:v>124</c:v>
                </c:pt>
                <c:pt idx="20">
                  <c:v>102</c:v>
                </c:pt>
                <c:pt idx="21">
                  <c:v>106</c:v>
                </c:pt>
                <c:pt idx="22">
                  <c:v>114</c:v>
                </c:pt>
                <c:pt idx="23">
                  <c:v>104</c:v>
                </c:pt>
                <c:pt idx="24">
                  <c:v>103</c:v>
                </c:pt>
                <c:pt idx="25">
                  <c:v>118</c:v>
                </c:pt>
                <c:pt idx="26">
                  <c:v>108</c:v>
                </c:pt>
                <c:pt idx="27">
                  <c:v>122</c:v>
                </c:pt>
              </c:numCache>
            </c:numRef>
          </c:cat>
          <c:val>
            <c:numRef>
              <c:f>Sheet7!$B$2:$B$29</c:f>
              <c:numCache>
                <c:formatCode>General</c:formatCode>
                <c:ptCount val="28"/>
                <c:pt idx="0">
                  <c:v>15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8-40D5-B787-E95E30FAE7EA}"/>
            </c:ext>
          </c:extLst>
        </c:ser>
        <c:ser>
          <c:idx val="3"/>
          <c:order val="1"/>
          <c:tx>
            <c:strRef>
              <c:f>Sheet7!$D$1</c:f>
              <c:strCache>
                <c:ptCount val="1"/>
                <c:pt idx="0">
                  <c:v>DN Mismatch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numRef>
              <c:f>Sheet7!$A$2:$A$29</c:f>
              <c:numCache>
                <c:formatCode>General</c:formatCode>
                <c:ptCount val="28"/>
                <c:pt idx="0">
                  <c:v>120</c:v>
                </c:pt>
                <c:pt idx="1">
                  <c:v>119</c:v>
                </c:pt>
                <c:pt idx="2">
                  <c:v>113</c:v>
                </c:pt>
                <c:pt idx="3">
                  <c:v>125</c:v>
                </c:pt>
                <c:pt idx="4">
                  <c:v>112</c:v>
                </c:pt>
                <c:pt idx="5">
                  <c:v>127</c:v>
                </c:pt>
                <c:pt idx="6">
                  <c:v>117</c:v>
                </c:pt>
                <c:pt idx="7">
                  <c:v>116</c:v>
                </c:pt>
                <c:pt idx="8">
                  <c:v>100</c:v>
                </c:pt>
                <c:pt idx="9">
                  <c:v>121</c:v>
                </c:pt>
                <c:pt idx="10">
                  <c:v>111</c:v>
                </c:pt>
                <c:pt idx="11">
                  <c:v>110</c:v>
                </c:pt>
                <c:pt idx="12">
                  <c:v>105</c:v>
                </c:pt>
                <c:pt idx="13">
                  <c:v>115</c:v>
                </c:pt>
                <c:pt idx="14">
                  <c:v>109</c:v>
                </c:pt>
                <c:pt idx="15">
                  <c:v>107</c:v>
                </c:pt>
                <c:pt idx="16">
                  <c:v>126</c:v>
                </c:pt>
                <c:pt idx="17">
                  <c:v>123</c:v>
                </c:pt>
                <c:pt idx="18">
                  <c:v>101</c:v>
                </c:pt>
                <c:pt idx="19">
                  <c:v>124</c:v>
                </c:pt>
                <c:pt idx="20">
                  <c:v>102</c:v>
                </c:pt>
                <c:pt idx="21">
                  <c:v>106</c:v>
                </c:pt>
                <c:pt idx="22">
                  <c:v>114</c:v>
                </c:pt>
                <c:pt idx="23">
                  <c:v>104</c:v>
                </c:pt>
                <c:pt idx="24">
                  <c:v>103</c:v>
                </c:pt>
                <c:pt idx="25">
                  <c:v>118</c:v>
                </c:pt>
                <c:pt idx="26">
                  <c:v>108</c:v>
                </c:pt>
                <c:pt idx="27">
                  <c:v>122</c:v>
                </c:pt>
              </c:numCache>
            </c:numRef>
          </c:cat>
          <c:val>
            <c:numRef>
              <c:f>Sheet7!$D$2:$D$29</c:f>
              <c:numCache>
                <c:formatCode>General</c:formatCode>
                <c:ptCount val="28"/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08-40D5-B787-E95E30FAE7EA}"/>
            </c:ext>
          </c:extLst>
        </c:ser>
        <c:ser>
          <c:idx val="2"/>
          <c:order val="2"/>
          <c:tx>
            <c:strRef>
              <c:f>Sheet7!$C$1</c:f>
              <c:strCache>
                <c:ptCount val="1"/>
                <c:pt idx="0">
                  <c:v>NC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Sheet7!$A$2:$A$29</c:f>
              <c:numCache>
                <c:formatCode>General</c:formatCode>
                <c:ptCount val="28"/>
                <c:pt idx="0">
                  <c:v>120</c:v>
                </c:pt>
                <c:pt idx="1">
                  <c:v>119</c:v>
                </c:pt>
                <c:pt idx="2">
                  <c:v>113</c:v>
                </c:pt>
                <c:pt idx="3">
                  <c:v>125</c:v>
                </c:pt>
                <c:pt idx="4">
                  <c:v>112</c:v>
                </c:pt>
                <c:pt idx="5">
                  <c:v>127</c:v>
                </c:pt>
                <c:pt idx="6">
                  <c:v>117</c:v>
                </c:pt>
                <c:pt idx="7">
                  <c:v>116</c:v>
                </c:pt>
                <c:pt idx="8">
                  <c:v>100</c:v>
                </c:pt>
                <c:pt idx="9">
                  <c:v>121</c:v>
                </c:pt>
                <c:pt idx="10">
                  <c:v>111</c:v>
                </c:pt>
                <c:pt idx="11">
                  <c:v>110</c:v>
                </c:pt>
                <c:pt idx="12">
                  <c:v>105</c:v>
                </c:pt>
                <c:pt idx="13">
                  <c:v>115</c:v>
                </c:pt>
                <c:pt idx="14">
                  <c:v>109</c:v>
                </c:pt>
                <c:pt idx="15">
                  <c:v>107</c:v>
                </c:pt>
                <c:pt idx="16">
                  <c:v>126</c:v>
                </c:pt>
                <c:pt idx="17">
                  <c:v>123</c:v>
                </c:pt>
                <c:pt idx="18">
                  <c:v>101</c:v>
                </c:pt>
                <c:pt idx="19">
                  <c:v>124</c:v>
                </c:pt>
                <c:pt idx="20">
                  <c:v>102</c:v>
                </c:pt>
                <c:pt idx="21">
                  <c:v>106</c:v>
                </c:pt>
                <c:pt idx="22">
                  <c:v>114</c:v>
                </c:pt>
                <c:pt idx="23">
                  <c:v>104</c:v>
                </c:pt>
                <c:pt idx="24">
                  <c:v>103</c:v>
                </c:pt>
                <c:pt idx="25">
                  <c:v>118</c:v>
                </c:pt>
                <c:pt idx="26">
                  <c:v>108</c:v>
                </c:pt>
                <c:pt idx="27">
                  <c:v>122</c:v>
                </c:pt>
              </c:numCache>
            </c:numRef>
          </c:cat>
          <c:val>
            <c:numRef>
              <c:f>Sheet7!$C$2:$C$29</c:f>
              <c:numCache>
                <c:formatCode>General</c:formatCode>
                <c:ptCount val="28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7</c:v>
                </c:pt>
                <c:pt idx="24">
                  <c:v>8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08-40D5-B787-E95E30FAE7EA}"/>
            </c:ext>
          </c:extLst>
        </c:ser>
        <c:ser>
          <c:idx val="5"/>
          <c:order val="3"/>
          <c:tx>
            <c:strRef>
              <c:f>Sheet7!$F$1</c:f>
              <c:strCache>
                <c:ptCount val="1"/>
                <c:pt idx="0">
                  <c:v>DN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Sheet7!$A$2:$A$29</c:f>
              <c:numCache>
                <c:formatCode>General</c:formatCode>
                <c:ptCount val="28"/>
                <c:pt idx="0">
                  <c:v>120</c:v>
                </c:pt>
                <c:pt idx="1">
                  <c:v>119</c:v>
                </c:pt>
                <c:pt idx="2">
                  <c:v>113</c:v>
                </c:pt>
                <c:pt idx="3">
                  <c:v>125</c:v>
                </c:pt>
                <c:pt idx="4">
                  <c:v>112</c:v>
                </c:pt>
                <c:pt idx="5">
                  <c:v>127</c:v>
                </c:pt>
                <c:pt idx="6">
                  <c:v>117</c:v>
                </c:pt>
                <c:pt idx="7">
                  <c:v>116</c:v>
                </c:pt>
                <c:pt idx="8">
                  <c:v>100</c:v>
                </c:pt>
                <c:pt idx="9">
                  <c:v>121</c:v>
                </c:pt>
                <c:pt idx="10">
                  <c:v>111</c:v>
                </c:pt>
                <c:pt idx="11">
                  <c:v>110</c:v>
                </c:pt>
                <c:pt idx="12">
                  <c:v>105</c:v>
                </c:pt>
                <c:pt idx="13">
                  <c:v>115</c:v>
                </c:pt>
                <c:pt idx="14">
                  <c:v>109</c:v>
                </c:pt>
                <c:pt idx="15">
                  <c:v>107</c:v>
                </c:pt>
                <c:pt idx="16">
                  <c:v>126</c:v>
                </c:pt>
                <c:pt idx="17">
                  <c:v>123</c:v>
                </c:pt>
                <c:pt idx="18">
                  <c:v>101</c:v>
                </c:pt>
                <c:pt idx="19">
                  <c:v>124</c:v>
                </c:pt>
                <c:pt idx="20">
                  <c:v>102</c:v>
                </c:pt>
                <c:pt idx="21">
                  <c:v>106</c:v>
                </c:pt>
                <c:pt idx="22">
                  <c:v>114</c:v>
                </c:pt>
                <c:pt idx="23">
                  <c:v>104</c:v>
                </c:pt>
                <c:pt idx="24">
                  <c:v>103</c:v>
                </c:pt>
                <c:pt idx="25">
                  <c:v>118</c:v>
                </c:pt>
                <c:pt idx="26">
                  <c:v>108</c:v>
                </c:pt>
                <c:pt idx="27">
                  <c:v>122</c:v>
                </c:pt>
              </c:numCache>
            </c:numRef>
          </c:cat>
          <c:val>
            <c:numRef>
              <c:f>Sheet7!$F$2:$F$29</c:f>
              <c:numCache>
                <c:formatCode>General</c:formatCode>
                <c:ptCount val="2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8-40D5-B787-E95E30FAE7EA}"/>
            </c:ext>
          </c:extLst>
        </c:ser>
        <c:ser>
          <c:idx val="4"/>
          <c:order val="4"/>
          <c:tx>
            <c:strRef>
              <c:f>Sheet7!$E$1</c:f>
              <c:strCache>
                <c:ptCount val="1"/>
                <c:pt idx="0">
                  <c:v>NC Mismatch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Sheet7!$A$2:$A$29</c:f>
              <c:numCache>
                <c:formatCode>General</c:formatCode>
                <c:ptCount val="28"/>
                <c:pt idx="0">
                  <c:v>120</c:v>
                </c:pt>
                <c:pt idx="1">
                  <c:v>119</c:v>
                </c:pt>
                <c:pt idx="2">
                  <c:v>113</c:v>
                </c:pt>
                <c:pt idx="3">
                  <c:v>125</c:v>
                </c:pt>
                <c:pt idx="4">
                  <c:v>112</c:v>
                </c:pt>
                <c:pt idx="5">
                  <c:v>127</c:v>
                </c:pt>
                <c:pt idx="6">
                  <c:v>117</c:v>
                </c:pt>
                <c:pt idx="7">
                  <c:v>116</c:v>
                </c:pt>
                <c:pt idx="8">
                  <c:v>100</c:v>
                </c:pt>
                <c:pt idx="9">
                  <c:v>121</c:v>
                </c:pt>
                <c:pt idx="10">
                  <c:v>111</c:v>
                </c:pt>
                <c:pt idx="11">
                  <c:v>110</c:v>
                </c:pt>
                <c:pt idx="12">
                  <c:v>105</c:v>
                </c:pt>
                <c:pt idx="13">
                  <c:v>115</c:v>
                </c:pt>
                <c:pt idx="14">
                  <c:v>109</c:v>
                </c:pt>
                <c:pt idx="15">
                  <c:v>107</c:v>
                </c:pt>
                <c:pt idx="16">
                  <c:v>126</c:v>
                </c:pt>
                <c:pt idx="17">
                  <c:v>123</c:v>
                </c:pt>
                <c:pt idx="18">
                  <c:v>101</c:v>
                </c:pt>
                <c:pt idx="19">
                  <c:v>124</c:v>
                </c:pt>
                <c:pt idx="20">
                  <c:v>102</c:v>
                </c:pt>
                <c:pt idx="21">
                  <c:v>106</c:v>
                </c:pt>
                <c:pt idx="22">
                  <c:v>114</c:v>
                </c:pt>
                <c:pt idx="23">
                  <c:v>104</c:v>
                </c:pt>
                <c:pt idx="24">
                  <c:v>103</c:v>
                </c:pt>
                <c:pt idx="25">
                  <c:v>118</c:v>
                </c:pt>
                <c:pt idx="26">
                  <c:v>108</c:v>
                </c:pt>
                <c:pt idx="27">
                  <c:v>122</c:v>
                </c:pt>
              </c:numCache>
            </c:numRef>
          </c:cat>
          <c:val>
            <c:numRef>
              <c:f>Sheet7!$E$2:$E$29</c:f>
              <c:numCache>
                <c:formatCode>General</c:formatCode>
                <c:ptCount val="28"/>
                <c:pt idx="0">
                  <c:v>7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4">
                  <c:v>1</c:v>
                </c:pt>
                <c:pt idx="17">
                  <c:v>1</c:v>
                </c:pt>
                <c:pt idx="21">
                  <c:v>1</c:v>
                </c:pt>
                <c:pt idx="23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08-40D5-B787-E95E30FAE7EA}"/>
            </c:ext>
          </c:extLst>
        </c:ser>
        <c:ser>
          <c:idx val="6"/>
          <c:order val="5"/>
          <c:tx>
            <c:strRef>
              <c:f>Sheet7!$G$1</c:f>
              <c:strCache>
                <c:ptCount val="1"/>
                <c:pt idx="0">
                  <c:v>DN Buffer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numRef>
              <c:f>Sheet7!$A$2:$A$29</c:f>
              <c:numCache>
                <c:formatCode>General</c:formatCode>
                <c:ptCount val="28"/>
                <c:pt idx="0">
                  <c:v>120</c:v>
                </c:pt>
                <c:pt idx="1">
                  <c:v>119</c:v>
                </c:pt>
                <c:pt idx="2">
                  <c:v>113</c:v>
                </c:pt>
                <c:pt idx="3">
                  <c:v>125</c:v>
                </c:pt>
                <c:pt idx="4">
                  <c:v>112</c:v>
                </c:pt>
                <c:pt idx="5">
                  <c:v>127</c:v>
                </c:pt>
                <c:pt idx="6">
                  <c:v>117</c:v>
                </c:pt>
                <c:pt idx="7">
                  <c:v>116</c:v>
                </c:pt>
                <c:pt idx="8">
                  <c:v>100</c:v>
                </c:pt>
                <c:pt idx="9">
                  <c:v>121</c:v>
                </c:pt>
                <c:pt idx="10">
                  <c:v>111</c:v>
                </c:pt>
                <c:pt idx="11">
                  <c:v>110</c:v>
                </c:pt>
                <c:pt idx="12">
                  <c:v>105</c:v>
                </c:pt>
                <c:pt idx="13">
                  <c:v>115</c:v>
                </c:pt>
                <c:pt idx="14">
                  <c:v>109</c:v>
                </c:pt>
                <c:pt idx="15">
                  <c:v>107</c:v>
                </c:pt>
                <c:pt idx="16">
                  <c:v>126</c:v>
                </c:pt>
                <c:pt idx="17">
                  <c:v>123</c:v>
                </c:pt>
                <c:pt idx="18">
                  <c:v>101</c:v>
                </c:pt>
                <c:pt idx="19">
                  <c:v>124</c:v>
                </c:pt>
                <c:pt idx="20">
                  <c:v>102</c:v>
                </c:pt>
                <c:pt idx="21">
                  <c:v>106</c:v>
                </c:pt>
                <c:pt idx="22">
                  <c:v>114</c:v>
                </c:pt>
                <c:pt idx="23">
                  <c:v>104</c:v>
                </c:pt>
                <c:pt idx="24">
                  <c:v>103</c:v>
                </c:pt>
                <c:pt idx="25">
                  <c:v>118</c:v>
                </c:pt>
                <c:pt idx="26">
                  <c:v>108</c:v>
                </c:pt>
                <c:pt idx="27">
                  <c:v>122</c:v>
                </c:pt>
              </c:numCache>
            </c:numRef>
          </c:cat>
          <c:val>
            <c:numRef>
              <c:f>Sheet7!$G$2:$G$29</c:f>
              <c:numCache>
                <c:formatCode>General</c:formatCode>
                <c:ptCount val="2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08-40D5-B787-E95E30FA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1316864"/>
        <c:axId val="291318400"/>
      </c:barChart>
      <c:catAx>
        <c:axId val="2913168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91318400"/>
        <c:crosses val="autoZero"/>
        <c:auto val="1"/>
        <c:lblAlgn val="ctr"/>
        <c:lblOffset val="100"/>
        <c:noMultiLvlLbl val="0"/>
      </c:catAx>
      <c:valAx>
        <c:axId val="2913184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91316864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5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val>
            <c:numRef>
              <c:f>Sheet9!$B$30:$E$30</c:f>
              <c:numCache>
                <c:formatCode>General</c:formatCode>
                <c:ptCount val="4"/>
                <c:pt idx="0">
                  <c:v>195</c:v>
                </c:pt>
                <c:pt idx="1">
                  <c:v>14</c:v>
                </c:pt>
                <c:pt idx="2">
                  <c:v>30</c:v>
                </c:pt>
                <c:pt idx="3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3-4321-903E-5A77FD5D5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[behavior data with pivots 9-9-15 - Editable.xlsx]Sheet10!PivotTable1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Sheet10!$B$4:$B$5</c:f>
              <c:strCache>
                <c:ptCount val="1"/>
                <c:pt idx="0">
                  <c:v>2DN Mismatch</c:v>
                </c:pt>
              </c:strCache>
            </c:strRef>
          </c:tx>
          <c:invertIfNegative val="0"/>
          <c:cat>
            <c:strRef>
              <c:f>Sheet10!$A$6:$A$44</c:f>
              <c:strCach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strCache>
            </c:strRef>
          </c:cat>
          <c:val>
            <c:numRef>
              <c:f>Sheet10!$B$6:$B$44</c:f>
              <c:numCache>
                <c:formatCode>General</c:formatCode>
                <c:ptCount val="38"/>
                <c:pt idx="0">
                  <c:v>2</c:v>
                </c:pt>
                <c:pt idx="1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B-430F-B4F1-F93994417ACD}"/>
            </c:ext>
          </c:extLst>
        </c:ser>
        <c:ser>
          <c:idx val="1"/>
          <c:order val="1"/>
          <c:tx>
            <c:strRef>
              <c:f>Sheet10!$C$4:$C$5</c:f>
              <c:strCache>
                <c:ptCount val="1"/>
                <c:pt idx="0">
                  <c:v>3NC Mismatch</c:v>
                </c:pt>
              </c:strCache>
            </c:strRef>
          </c:tx>
          <c:invertIfNegative val="0"/>
          <c:cat>
            <c:strRef>
              <c:f>Sheet10!$A$6:$A$44</c:f>
              <c:strCach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strCache>
            </c:strRef>
          </c:cat>
          <c:val>
            <c:numRef>
              <c:f>Sheet10!$C$6:$C$44</c:f>
              <c:numCache>
                <c:formatCode>General</c:formatCode>
                <c:ptCount val="38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9">
                  <c:v>1</c:v>
                </c:pt>
                <c:pt idx="11">
                  <c:v>1</c:v>
                </c:pt>
                <c:pt idx="13">
                  <c:v>2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33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B-430F-B4F1-F9399441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1904128"/>
        <c:axId val="291922304"/>
      </c:barChart>
      <c:catAx>
        <c:axId val="291904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1922304"/>
        <c:crosses val="autoZero"/>
        <c:auto val="1"/>
        <c:lblAlgn val="ctr"/>
        <c:lblOffset val="100"/>
        <c:noMultiLvlLbl val="0"/>
      </c:catAx>
      <c:valAx>
        <c:axId val="291922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1904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Sheet12!$H$74</c:f>
              <c:strCache>
                <c:ptCount val="1"/>
                <c:pt idx="0">
                  <c:v>Match</c:v>
                </c:pt>
              </c:strCache>
            </c:strRef>
          </c:tx>
          <c:invertIfNegative val="0"/>
          <c:cat>
            <c:strRef>
              <c:f>Sheet12!$I$73:$J$73</c:f>
              <c:strCache>
                <c:ptCount val="2"/>
                <c:pt idx="0">
                  <c:v>NC match</c:v>
                </c:pt>
                <c:pt idx="1">
                  <c:v>DN match</c:v>
                </c:pt>
              </c:strCache>
            </c:strRef>
          </c:cat>
          <c:val>
            <c:numRef>
              <c:f>Sheet12!$I$74:$J$74</c:f>
              <c:numCache>
                <c:formatCode>General</c:formatCode>
                <c:ptCount val="2"/>
                <c:pt idx="0">
                  <c:v>195</c:v>
                </c:pt>
                <c:pt idx="1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7-4AAB-ADA9-5F926552D88B}"/>
            </c:ext>
          </c:extLst>
        </c:ser>
        <c:ser>
          <c:idx val="1"/>
          <c:order val="1"/>
          <c:tx>
            <c:strRef>
              <c:f>Sheet12!$H$75</c:f>
              <c:strCache>
                <c:ptCount val="1"/>
                <c:pt idx="0">
                  <c:v>Mismatch</c:v>
                </c:pt>
              </c:strCache>
            </c:strRef>
          </c:tx>
          <c:invertIfNegative val="0"/>
          <c:cat>
            <c:strRef>
              <c:f>Sheet12!$I$73:$J$73</c:f>
              <c:strCache>
                <c:ptCount val="2"/>
                <c:pt idx="0">
                  <c:v>NC match</c:v>
                </c:pt>
                <c:pt idx="1">
                  <c:v>DN match</c:v>
                </c:pt>
              </c:strCache>
            </c:strRef>
          </c:cat>
          <c:val>
            <c:numRef>
              <c:f>Sheet12!$I$75:$J$75</c:f>
              <c:numCache>
                <c:formatCode>General</c:formatCode>
                <c:ptCount val="2"/>
                <c:pt idx="0">
                  <c:v>29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B7-4AAB-ADA9-5F926552D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586624"/>
        <c:axId val="292588160"/>
      </c:barChart>
      <c:catAx>
        <c:axId val="29258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2588160"/>
        <c:crosses val="autoZero"/>
        <c:auto val="1"/>
        <c:lblAlgn val="ctr"/>
        <c:lblOffset val="100"/>
        <c:noMultiLvlLbl val="0"/>
      </c:catAx>
      <c:valAx>
        <c:axId val="29258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258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1-A2E4-4FB0-B819-0DC2486C675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2E4-4FB0-B819-0DC2486C6758}"/>
              </c:ext>
            </c:extLst>
          </c:dPt>
          <c:cat>
            <c:strRef>
              <c:f>Sheet12!$J$12:$J$13</c:f>
              <c:strCache>
                <c:ptCount val="2"/>
                <c:pt idx="0">
                  <c:v>Controls match</c:v>
                </c:pt>
                <c:pt idx="1">
                  <c:v>Criticals match</c:v>
                </c:pt>
              </c:strCache>
            </c:strRef>
          </c:cat>
          <c:val>
            <c:numRef>
              <c:f>Sheet12!$M$12:$M$13</c:f>
              <c:numCache>
                <c:formatCode>0.00%</c:formatCode>
                <c:ptCount val="2"/>
                <c:pt idx="0">
                  <c:v>0.9620535714285714</c:v>
                </c:pt>
                <c:pt idx="1">
                  <c:v>0.43526785714285715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E4-4FB0-B819-0DC2486C6758}"/>
            </c:ext>
          </c:extLst>
        </c:ser>
        <c:ser>
          <c:idx val="1"/>
          <c:order val="1"/>
          <c:spPr>
            <a:solidFill>
              <a:srgbClr val="00B050"/>
            </a:solidFill>
          </c:spPr>
          <c:invertIfNegative val="0"/>
          <c:val>
            <c:numRef>
              <c:f>Sheet12!$N$12:$N$13</c:f>
              <c:numCache>
                <c:formatCode>0.00%</c:formatCode>
                <c:ptCount val="2"/>
                <c:pt idx="0">
                  <c:v>0</c:v>
                </c:pt>
                <c:pt idx="1">
                  <c:v>0.3638392857142857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E4-4FB0-B819-0DC2486C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757504"/>
        <c:axId val="292759040"/>
      </c:barChart>
      <c:catAx>
        <c:axId val="292757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2759040"/>
        <c:crosses val="autoZero"/>
        <c:auto val="1"/>
        <c:lblAlgn val="ctr"/>
        <c:lblOffset val="100"/>
        <c:noMultiLvlLbl val="0"/>
      </c:catAx>
      <c:valAx>
        <c:axId val="292759040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92757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3DBC-4036-9D4C-CA6E7F4E319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3DBC-4036-9D4C-CA6E7F4E319B}"/>
              </c:ext>
            </c:extLst>
          </c:dPt>
          <c:cat>
            <c:strRef>
              <c:f>Sheet12!$I$73:$J$73</c:f>
              <c:strCache>
                <c:ptCount val="2"/>
                <c:pt idx="0">
                  <c:v>NC match</c:v>
                </c:pt>
                <c:pt idx="1">
                  <c:v>DN match</c:v>
                </c:pt>
              </c:strCache>
            </c:strRef>
          </c:cat>
          <c:val>
            <c:numRef>
              <c:f>Sheet12!$I$76:$J$76</c:f>
              <c:numCache>
                <c:formatCode>0.00%</c:formatCode>
                <c:ptCount val="2"/>
                <c:pt idx="0">
                  <c:v>0.8705357142857143</c:v>
                </c:pt>
                <c:pt idx="1">
                  <c:v>0.7276785714285714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BC-4036-9D4C-CA6E7F4E3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787712"/>
        <c:axId val="292789248"/>
      </c:barChart>
      <c:catAx>
        <c:axId val="292787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2789248"/>
        <c:crosses val="autoZero"/>
        <c:auto val="1"/>
        <c:lblAlgn val="ctr"/>
        <c:lblOffset val="100"/>
        <c:noMultiLvlLbl val="0"/>
      </c:catAx>
      <c:valAx>
        <c:axId val="292789248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92787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34</xdr:row>
      <xdr:rowOff>21166</xdr:rowOff>
    </xdr:from>
    <xdr:to>
      <xdr:col>19</xdr:col>
      <xdr:colOff>43391</xdr:colOff>
      <xdr:row>61</xdr:row>
      <xdr:rowOff>179916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247650</xdr:colOff>
      <xdr:row>9</xdr:row>
      <xdr:rowOff>23812</xdr:rowOff>
    </xdr:from>
    <xdr:to>
      <xdr:col>24</xdr:col>
      <xdr:colOff>104775</xdr:colOff>
      <xdr:row>18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35</xdr:row>
      <xdr:rowOff>114300</xdr:rowOff>
    </xdr:from>
    <xdr:to>
      <xdr:col>15</xdr:col>
      <xdr:colOff>19050</xdr:colOff>
      <xdr:row>58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819150</xdr:colOff>
      <xdr:row>10</xdr:row>
      <xdr:rowOff>147637</xdr:rowOff>
    </xdr:from>
    <xdr:to>
      <xdr:col>11</xdr:col>
      <xdr:colOff>523875</xdr:colOff>
      <xdr:row>25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295275</xdr:colOff>
      <xdr:row>0</xdr:row>
      <xdr:rowOff>42861</xdr:rowOff>
    </xdr:from>
    <xdr:to>
      <xdr:col>24</xdr:col>
      <xdr:colOff>600075</xdr:colOff>
      <xdr:row>6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590550</xdr:colOff>
      <xdr:row>19</xdr:row>
      <xdr:rowOff>4762</xdr:rowOff>
    </xdr:from>
    <xdr:to>
      <xdr:col>19</xdr:col>
      <xdr:colOff>285750</xdr:colOff>
      <xdr:row>33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485775</xdr:colOff>
      <xdr:row>16</xdr:row>
      <xdr:rowOff>185737</xdr:rowOff>
    </xdr:from>
    <xdr:to>
      <xdr:col>21</xdr:col>
      <xdr:colOff>180975</xdr:colOff>
      <xdr:row>31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542924</xdr:colOff>
      <xdr:row>16</xdr:row>
      <xdr:rowOff>166687</xdr:rowOff>
    </xdr:from>
    <xdr:to>
      <xdr:col>31</xdr:col>
      <xdr:colOff>95249</xdr:colOff>
      <xdr:row>31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466725</xdr:colOff>
      <xdr:row>9</xdr:row>
      <xdr:rowOff>90487</xdr:rowOff>
    </xdr:from>
    <xdr:to>
      <xdr:col>26</xdr:col>
      <xdr:colOff>161925</xdr:colOff>
      <xdr:row>14</xdr:row>
      <xdr:rowOff>357187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495300</xdr:colOff>
      <xdr:row>32</xdr:row>
      <xdr:rowOff>38100</xdr:rowOff>
    </xdr:from>
    <xdr:to>
      <xdr:col>29</xdr:col>
      <xdr:colOff>47625</xdr:colOff>
      <xdr:row>46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</xdr:row>
      <xdr:rowOff>57150</xdr:rowOff>
    </xdr:from>
    <xdr:to>
      <xdr:col>15</xdr:col>
      <xdr:colOff>285750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6</xdr:row>
      <xdr:rowOff>76201</xdr:rowOff>
    </xdr:from>
    <xdr:to>
      <xdr:col>15</xdr:col>
      <xdr:colOff>266699</xdr:colOff>
      <xdr:row>37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13</xdr:row>
      <xdr:rowOff>133350</xdr:rowOff>
    </xdr:from>
    <xdr:to>
      <xdr:col>18</xdr:col>
      <xdr:colOff>285750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23</xdr:row>
      <xdr:rowOff>180975</xdr:rowOff>
    </xdr:from>
    <xdr:to>
      <xdr:col>19</xdr:col>
      <xdr:colOff>485774</xdr:colOff>
      <xdr:row>41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78</xdr:row>
      <xdr:rowOff>33337</xdr:rowOff>
    </xdr:from>
    <xdr:to>
      <xdr:col>16</xdr:col>
      <xdr:colOff>295275</xdr:colOff>
      <xdr:row>92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781050</xdr:colOff>
      <xdr:row>0</xdr:row>
      <xdr:rowOff>0</xdr:rowOff>
    </xdr:from>
    <xdr:to>
      <xdr:col>8</xdr:col>
      <xdr:colOff>76200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1028700</xdr:colOff>
      <xdr:row>15</xdr:row>
      <xdr:rowOff>100012</xdr:rowOff>
    </xdr:from>
    <xdr:to>
      <xdr:col>8</xdr:col>
      <xdr:colOff>323850</xdr:colOff>
      <xdr:row>29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Yeaton" refreshedDate="42262.976703472224" createdVersion="4" refreshedVersion="4" minRefreshableVersion="3" recordCount="1120" xr:uid="{00000000-000A-0000-FFFF-FFFF01000000}">
  <cacheSource type="worksheet">
    <worksheetSource name="Data"/>
  </cacheSource>
  <cacheFields count="11">
    <cacheField name="Subject" numFmtId="0">
      <sharedItems containsSemiMixedTypes="0" containsString="0" containsNumber="1" containsInteger="1" minValue="1" maxValue="127" count="68"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7" u="1"/>
        <n v="3" u="1"/>
        <n v="33" u="1"/>
        <n v="29" u="1"/>
        <n v="19" u="1"/>
        <n v="39" u="1"/>
        <n v="32" u="1"/>
        <n v="22" u="1"/>
        <n v="14" u="1"/>
        <n v="9" u="1"/>
        <n v="6" u="1"/>
        <n v="1" u="1"/>
        <n v="38" u="1"/>
        <n v="25" u="1"/>
        <n v="28" u="1"/>
        <n v="18" u="1"/>
        <n v="12" u="1"/>
        <n v="5" u="1"/>
        <n v="2" u="1"/>
        <n v="37" u="1"/>
        <n v="31" u="1"/>
        <n v="21" u="1"/>
        <n v="36" u="1"/>
        <n v="24" u="1"/>
        <n v="15" u="1"/>
        <n v="10" u="1"/>
        <n v="4" u="1"/>
        <n v="27" u="1"/>
        <n v="17" u="1"/>
        <n v="35" u="1"/>
        <n v="30" u="1"/>
        <n v="20" u="1"/>
        <n v="13" u="1"/>
        <n v="8" u="1"/>
        <n v="34" u="1"/>
        <n v="23" u="1"/>
        <n v="40" u="1"/>
        <n v="26" u="1"/>
        <n v="16" u="1"/>
        <n v="11" u="1"/>
      </sharedItems>
    </cacheField>
    <cacheField name="ID" numFmtId="0">
      <sharedItems containsSemiMixedTypes="0" containsString="0" containsNumber="1" containsInteger="1" minValue="1" maxValue="40" count="4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Context" numFmtId="0">
      <sharedItems/>
    </cacheField>
    <cacheField name="Stimulus" numFmtId="0">
      <sharedItems/>
    </cacheField>
    <cacheField name="Truth Value" numFmtId="0">
      <sharedItems/>
    </cacheField>
    <cacheField name="RT" numFmtId="0">
      <sharedItems containsSemiMixedTypes="0" containsString="0" containsNumber="1" minValue="1.115" maxValue="114.4"/>
    </cacheField>
    <cacheField name="Category" numFmtId="0">
      <sharedItems count="5">
        <s v="Critical1 NC"/>
        <s v="Critical2 DN"/>
        <s v="Critical3 NegOb"/>
        <s v="Critical4 NegSub"/>
        <s v="Control"/>
      </sharedItems>
    </cacheField>
    <cacheField name="Correct" numFmtId="0">
      <sharedItems count="2">
        <s v="F"/>
        <s v="V"/>
      </sharedItems>
    </cacheField>
    <cacheField name="Check" numFmtId="0">
      <sharedItems containsMixedTypes="1" containsNumber="1" containsInteger="1" minValue="1" maxValue="40" count="42">
        <s v="1"/>
        <s v=""/>
        <n v="34" u="1"/>
        <n v="13" u="1"/>
        <n v="36" u="1"/>
        <n v="38" u="1"/>
        <n v="5" u="1"/>
        <n v="14" u="1"/>
        <n v="40" u="1"/>
        <n v="15" u="1"/>
        <n v="2" u="1"/>
        <n v="6" u="1"/>
        <n v="16" u="1"/>
        <n v="17" u="1"/>
        <n v="18" u="1"/>
        <n v="19" u="1"/>
        <n v="7" u="1"/>
        <n v="20" u="1"/>
        <n v="33" u="1"/>
        <n v="21" u="1"/>
        <n v="35" u="1"/>
        <n v="22" u="1"/>
        <n v="37" u="1"/>
        <n v="1" u="1"/>
        <n v="23" u="1"/>
        <n v="3" u="1"/>
        <n v="8" u="1"/>
        <n v="39" u="1"/>
        <n v="24" u="1"/>
        <n v="25" u="1"/>
        <n v="9" u="1"/>
        <n v="26" u="1"/>
        <n v="27" u="1"/>
        <n v="10" u="1"/>
        <n v="28" u="1"/>
        <n v="29" u="1"/>
        <n v="11" u="1"/>
        <n v="30" u="1"/>
        <n v="31" u="1"/>
        <n v="4" u="1"/>
        <n v="12" u="1"/>
        <n v="32" u="1"/>
      </sharedItems>
    </cacheField>
    <cacheField name="PrsntOrd" numFmtId="0">
      <sharedItems containsSemiMixedTypes="0" containsString="0" containsNumber="1" containsInteger="1" minValue="1" maxValue="40" count="40">
        <n v="39"/>
        <n v="34"/>
        <n v="30"/>
        <n v="20"/>
        <n v="21"/>
        <n v="4"/>
        <n v="7"/>
        <n v="15"/>
        <n v="9"/>
        <n v="17"/>
        <n v="23"/>
        <n v="35"/>
        <n v="12"/>
        <n v="28"/>
        <n v="37"/>
        <n v="1"/>
        <n v="33"/>
        <n v="8"/>
        <n v="36"/>
        <n v="19"/>
        <n v="27"/>
        <n v="3"/>
        <n v="24"/>
        <n v="11"/>
        <n v="32"/>
        <n v="10"/>
        <n v="2"/>
        <n v="40"/>
        <n v="14"/>
        <n v="16"/>
        <n v="22"/>
        <n v="26"/>
        <n v="5"/>
        <n v="31"/>
        <n v="38"/>
        <n v="29"/>
        <n v="13"/>
        <n v="18"/>
        <n v="25"/>
        <n v="6"/>
      </sharedItems>
    </cacheField>
    <cacheField name="Column1" numFmtId="0">
      <sharedItems count="11">
        <s v="3NC Mismatch"/>
        <s v="1NC"/>
        <s v="4DN"/>
        <s v=""/>
        <s v="2DN Mismatch"/>
        <s v="DN Mismatch" u="1"/>
        <s v="4NC Mismatch" u="1"/>
        <s v="3DN" u="1"/>
        <s v="DN" u="1"/>
        <s v="NC Mismatch" u="1"/>
        <s v="NC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0">
  <r>
    <x v="0"/>
    <x v="0"/>
    <s v="Dans cet hôtel, les clients ne sont pas contents du service :"/>
    <s v="personne n'aime rien ici."/>
    <s v="V"/>
    <n v="14.71"/>
    <x v="0"/>
    <x v="0"/>
    <x v="0"/>
    <x v="0"/>
    <x v="0"/>
  </r>
  <r>
    <x v="0"/>
    <x v="1"/>
    <s v="Dans notre famille on est tous allergique à l'alcool : "/>
    <s v="personne ne boit rien dans les soirées."/>
    <s v="V"/>
    <n v="7.3220000000000001"/>
    <x v="0"/>
    <x v="1"/>
    <x v="1"/>
    <x v="1"/>
    <x v="1"/>
  </r>
  <r>
    <x v="0"/>
    <x v="2"/>
    <s v="Tous les profs s'ennuient en conseil de classe : "/>
    <s v="personne ne dit rien pendant les réunions."/>
    <s v="V"/>
    <n v="6.6820000000000004"/>
    <x v="0"/>
    <x v="1"/>
    <x v="1"/>
    <x v="2"/>
    <x v="1"/>
  </r>
  <r>
    <x v="0"/>
    <x v="3"/>
    <s v="Il fait vraiment trop chaud aujourd'hui :  "/>
    <s v="personne ne fait rien dehors. "/>
    <s v="V"/>
    <n v="22.08"/>
    <x v="0"/>
    <x v="1"/>
    <x v="1"/>
    <x v="3"/>
    <x v="1"/>
  </r>
  <r>
    <x v="0"/>
    <x v="4"/>
    <s v="Les profs se plaignent tous que les élèves n'étudient pas pendant les vacances : "/>
    <s v="personne ne lit rien en été."/>
    <s v="F"/>
    <n v="5.0170000000000003"/>
    <x v="0"/>
    <x v="0"/>
    <x v="1"/>
    <x v="4"/>
    <x v="1"/>
  </r>
  <r>
    <x v="0"/>
    <x v="5"/>
    <s v="Depuis toujours, cette cantine est absolument infecte : "/>
    <s v="personne ne mange rien ici."/>
    <s v="V"/>
    <n v="8.4039999999999999"/>
    <x v="0"/>
    <x v="1"/>
    <x v="1"/>
    <x v="5"/>
    <x v="1"/>
  </r>
  <r>
    <x v="0"/>
    <x v="6"/>
    <s v="Dans ce pays, la monnaie n'a plus aucune valeur : "/>
    <s v="personne ne met rien à la banque."/>
    <s v="F"/>
    <n v="9.1050000000000004"/>
    <x v="0"/>
    <x v="0"/>
    <x v="1"/>
    <x v="6"/>
    <x v="1"/>
  </r>
  <r>
    <x v="0"/>
    <x v="7"/>
    <s v="On vient de couper l'électricité et il fait tout noir ici : "/>
    <s v="personne ne voit rien dans la pièce."/>
    <s v="F"/>
    <n v="35.24"/>
    <x v="0"/>
    <x v="0"/>
    <x v="1"/>
    <x v="7"/>
    <x v="1"/>
  </r>
  <r>
    <x v="0"/>
    <x v="8"/>
    <s v="Dans ce restaurant on trouve toujours quelque chose de bon : "/>
    <s v="personne n'aime rien dans les plats proposés."/>
    <s v="V"/>
    <n v="6.81"/>
    <x v="1"/>
    <x v="1"/>
    <x v="1"/>
    <x v="8"/>
    <x v="2"/>
  </r>
  <r>
    <x v="0"/>
    <x v="9"/>
    <s v="Chez les jeunes, la consommation d'alcool est effrayante :  "/>
    <s v="personne ne boit rien dans les soirées."/>
    <s v="F"/>
    <n v="6.8419999999999996"/>
    <x v="1"/>
    <x v="0"/>
    <x v="1"/>
    <x v="9"/>
    <x v="2"/>
  </r>
  <r>
    <x v="0"/>
    <x v="10"/>
    <s v="Chez nous, les profs veulent tous donner leur avis : "/>
    <s v="personne ne dit rien pendant les réunions."/>
    <s v="V"/>
    <n v="20.25"/>
    <x v="1"/>
    <x v="1"/>
    <x v="1"/>
    <x v="10"/>
    <x v="2"/>
  </r>
  <r>
    <x v="0"/>
    <x v="11"/>
    <s v="A l'approche des dates butoir, tout le monde travaille dur pour finir à temps :"/>
    <s v="personne ne fait rien ces jours-là."/>
    <s v="F"/>
    <n v="7.4569999999999999"/>
    <x v="1"/>
    <x v="0"/>
    <x v="1"/>
    <x v="11"/>
    <x v="2"/>
  </r>
  <r>
    <x v="0"/>
    <x v="12"/>
    <s v="Dans cette école exceptionnelle, absolument tous les élèves font leurs devoirs : "/>
    <s v="personne ne lit rien pour leurs classes."/>
    <s v="V"/>
    <n v="9.4570000000000007"/>
    <x v="1"/>
    <x v="1"/>
    <x v="1"/>
    <x v="12"/>
    <x v="2"/>
  </r>
  <r>
    <x v="0"/>
    <x v="13"/>
    <s v="Même quand on fait un régime, il faut se nourrir : "/>
    <s v="personne ne mange rien pendant un mois."/>
    <s v="F"/>
    <n v="9.01"/>
    <x v="1"/>
    <x v="0"/>
    <x v="1"/>
    <x v="13"/>
    <x v="2"/>
  </r>
  <r>
    <x v="0"/>
    <x v="14"/>
    <s v="La plupart des gens amassent un tas de bricoles inutiles :"/>
    <s v="personne ne met rien dans ses placards."/>
    <s v="F"/>
    <n v="4.4829999999999997"/>
    <x v="1"/>
    <x v="0"/>
    <x v="1"/>
    <x v="14"/>
    <x v="2"/>
  </r>
  <r>
    <x v="0"/>
    <x v="15"/>
    <s v="Les études cognitives nous montrent que même les aveugles ont une vision inconsciente : "/>
    <s v="personne ne voit rien du tout."/>
    <s v="V"/>
    <n v="14.96"/>
    <x v="1"/>
    <x v="1"/>
    <x v="1"/>
    <x v="15"/>
    <x v="2"/>
  </r>
  <r>
    <x v="0"/>
    <x v="16"/>
    <s v="La rupture avec son copain l'a complètement déprimée : "/>
    <s v="Noëlle n'aime rien en ce moment."/>
    <s v="V"/>
    <n v="4.2910000000000004"/>
    <x v="2"/>
    <x v="1"/>
    <x v="1"/>
    <x v="16"/>
    <x v="3"/>
  </r>
  <r>
    <x v="0"/>
    <x v="17"/>
    <s v="Quand on sort, il faut un chauffeur sobre : "/>
    <s v="Raoul ne boit rien aujourd'hui."/>
    <s v="V"/>
    <n v="6.194"/>
    <x v="2"/>
    <x v="1"/>
    <x v="1"/>
    <x v="17"/>
    <x v="3"/>
  </r>
  <r>
    <x v="0"/>
    <x v="18"/>
    <s v="Parce qu'elle est très timide, "/>
    <s v="Aline ne dit rien pendant les cours."/>
    <s v="F"/>
    <n v="4.1559999999999997"/>
    <x v="2"/>
    <x v="0"/>
    <x v="1"/>
    <x v="18"/>
    <x v="3"/>
  </r>
  <r>
    <x v="0"/>
    <x v="19"/>
    <s v="Comme elle est très religieuse, "/>
    <s v="Marla ne fait rien le dimanche."/>
    <s v="F"/>
    <n v="4.1390000000000002"/>
    <x v="2"/>
    <x v="0"/>
    <x v="1"/>
    <x v="19"/>
    <x v="3"/>
  </r>
  <r>
    <x v="0"/>
    <x v="20"/>
    <s v="Comme elle travaille comme relectrice toute la semaine, "/>
    <s v="Marie ne lit rien le week-end."/>
    <s v="F"/>
    <n v="3.7229999999999999"/>
    <x v="2"/>
    <x v="0"/>
    <x v="1"/>
    <x v="20"/>
    <x v="3"/>
  </r>
  <r>
    <x v="0"/>
    <x v="21"/>
    <s v="Pour bien digerer, "/>
    <s v="les gens ne mangent rien le soir."/>
    <s v="V"/>
    <n v="5.931"/>
    <x v="2"/>
    <x v="1"/>
    <x v="1"/>
    <x v="21"/>
    <x v="3"/>
  </r>
  <r>
    <x v="0"/>
    <x v="22"/>
    <s v="Comme il est très dépensier, "/>
    <s v="Julien ne met rien dans de coté pour l'avenir."/>
    <s v="V"/>
    <n v="23.38"/>
    <x v="2"/>
    <x v="1"/>
    <x v="1"/>
    <x v="22"/>
    <x v="3"/>
  </r>
  <r>
    <x v="0"/>
    <x v="23"/>
    <s v="Elle est très intelligente mais elle a la tête dans les nuages : "/>
    <s v="Lucie ne voit rien autour d'elle."/>
    <s v="F"/>
    <n v="7.7789999999999999"/>
    <x v="2"/>
    <x v="0"/>
    <x v="1"/>
    <x v="23"/>
    <x v="3"/>
  </r>
  <r>
    <x v="0"/>
    <x v="24"/>
    <s v="Quand on s'amuse, on a pas toujours envie de rester sobre : "/>
    <s v="personne n'aime l'eau dans les fêtes."/>
    <s v="V"/>
    <n v="10.96"/>
    <x v="3"/>
    <x v="1"/>
    <x v="1"/>
    <x v="24"/>
    <x v="3"/>
  </r>
  <r>
    <x v="0"/>
    <x v="25"/>
    <s v="Dans ce bar, il y a de l'ambiance et on consomme beaucoup d'alcool : "/>
    <s v="personne ne boit d'eau ici."/>
    <s v="F"/>
    <n v="8.7159999999999993"/>
    <x v="3"/>
    <x v="0"/>
    <x v="1"/>
    <x v="25"/>
    <x v="3"/>
  </r>
  <r>
    <x v="0"/>
    <x v="26"/>
    <s v="Tout le monde fait très attention pendant ce cours : "/>
    <s v="personne ne dit mot pendant une heure."/>
    <s v="V"/>
    <n v="4.9240000000000004"/>
    <x v="3"/>
    <x v="1"/>
    <x v="1"/>
    <x v="26"/>
    <x v="3"/>
  </r>
  <r>
    <x v="0"/>
    <x v="27"/>
    <s v="Beaucoup de gens se lèvent très tôt pendant la semaine, "/>
    <s v="personne ne fait ça le dimanche."/>
    <s v="V"/>
    <n v="7.73"/>
    <x v="3"/>
    <x v="1"/>
    <x v="1"/>
    <x v="27"/>
    <x v="3"/>
  </r>
  <r>
    <x v="0"/>
    <x v="28"/>
    <s v="Tous les meubles d'Ikea viennent avec des notices de montage : "/>
    <s v="personne ne lit ça en général."/>
    <s v="V"/>
    <n v="10.01"/>
    <x v="3"/>
    <x v="1"/>
    <x v="1"/>
    <x v="28"/>
    <x v="3"/>
  </r>
  <r>
    <x v="0"/>
    <x v="29"/>
    <s v="Les oeufs sont difficiles à digérer. On en mange plutôt le matin ou le midi : "/>
    <s v="personne ne mange ça le soir. "/>
    <s v="F"/>
    <n v="22.75"/>
    <x v="3"/>
    <x v="0"/>
    <x v="1"/>
    <x v="29"/>
    <x v="3"/>
  </r>
  <r>
    <x v="0"/>
    <x v="30"/>
    <s v="Les mini-jupes sont super à la mode : "/>
    <s v="mais personne ne met ça à l'église."/>
    <s v="F"/>
    <n v="6.01"/>
    <x v="3"/>
    <x v="0"/>
    <x v="1"/>
    <x v="30"/>
    <x v="3"/>
  </r>
  <r>
    <x v="0"/>
    <x v="31"/>
    <s v="Dans la brousse, les gens se promènent tout nu : "/>
    <s v="personne ne voit ça ici."/>
    <s v="F"/>
    <n v="3.81"/>
    <x v="3"/>
    <x v="0"/>
    <x v="1"/>
    <x v="31"/>
    <x v="3"/>
  </r>
  <r>
    <x v="0"/>
    <x v="32"/>
    <s v="Il y a un match de foot cet après-midi :"/>
    <s v="tout le monde va au stade."/>
    <s v="F"/>
    <n v="3.9950000000000001"/>
    <x v="4"/>
    <x v="0"/>
    <x v="1"/>
    <x v="32"/>
    <x v="3"/>
  </r>
  <r>
    <x v="0"/>
    <x v="33"/>
    <s v="La leçon d'aujourd'hui n'était pas trop claire :"/>
    <s v="chaque élève avait des questions de clarification."/>
    <s v="V"/>
    <n v="4.5709999999999997"/>
    <x v="4"/>
    <x v="1"/>
    <x v="1"/>
    <x v="33"/>
    <x v="3"/>
  </r>
  <r>
    <x v="0"/>
    <x v="34"/>
    <s v="Son ordi est cassé :"/>
    <s v="Alain va en acheter un nouveau."/>
    <s v="F"/>
    <n v="2.0910000000000002"/>
    <x v="4"/>
    <x v="0"/>
    <x v="1"/>
    <x v="34"/>
    <x v="3"/>
  </r>
  <r>
    <x v="0"/>
    <x v="35"/>
    <s v="Il fait vraiment très beau aujourd'hui :"/>
    <s v="tout le monde est dehors."/>
    <s v="F"/>
    <n v="3.06"/>
    <x v="4"/>
    <x v="0"/>
    <x v="1"/>
    <x v="35"/>
    <x v="3"/>
  </r>
  <r>
    <x v="0"/>
    <x v="36"/>
    <s v="Demain, c'est un long week-end :"/>
    <s v="tout le monde part à la campagne."/>
    <s v="V"/>
    <n v="4.2910000000000004"/>
    <x v="4"/>
    <x v="1"/>
    <x v="1"/>
    <x v="36"/>
    <x v="3"/>
  </r>
  <r>
    <x v="0"/>
    <x v="37"/>
    <s v="Le printemps est arrivé :"/>
    <s v="tous les arbres sont en fleurs."/>
    <s v="F"/>
    <n v="3.907"/>
    <x v="4"/>
    <x v="0"/>
    <x v="1"/>
    <x v="37"/>
    <x v="3"/>
  </r>
  <r>
    <x v="0"/>
    <x v="38"/>
    <s v="Aujourd'hui les gens ne se parlent plus face à face :"/>
    <s v="tout le monde utilise son téléphone portable."/>
    <s v="V"/>
    <n v="5.8579999999999997"/>
    <x v="4"/>
    <x v="1"/>
    <x v="1"/>
    <x v="38"/>
    <x v="3"/>
  </r>
  <r>
    <x v="0"/>
    <x v="39"/>
    <s v="C'est une habitude chez nous après le diner : "/>
    <s v="tout le monde regarde la télévision."/>
    <s v="V"/>
    <n v="5.3620000000000001"/>
    <x v="4"/>
    <x v="1"/>
    <x v="1"/>
    <x v="39"/>
    <x v="3"/>
  </r>
  <r>
    <x v="1"/>
    <x v="0"/>
    <s v="Dans cet hôtel, les clients ne sont pas contents du service :"/>
    <s v="personne n'aime rien ici."/>
    <s v="F"/>
    <n v="6.1379999999999999"/>
    <x v="0"/>
    <x v="0"/>
    <x v="1"/>
    <x v="29"/>
    <x v="1"/>
  </r>
  <r>
    <x v="1"/>
    <x v="1"/>
    <s v="Dans notre famille on est tous allergique à l'alcool : "/>
    <s v="personne ne boit rien dans les soirées."/>
    <s v="V"/>
    <n v="5.0819999999999999"/>
    <x v="0"/>
    <x v="1"/>
    <x v="1"/>
    <x v="18"/>
    <x v="1"/>
  </r>
  <r>
    <x v="1"/>
    <x v="2"/>
    <s v="Tous les profs s'ennuient en conseil de classe : "/>
    <s v="personne ne dit rien pendant les réunions."/>
    <s v="V"/>
    <n v="5.4829999999999997"/>
    <x v="0"/>
    <x v="1"/>
    <x v="1"/>
    <x v="12"/>
    <x v="1"/>
  </r>
  <r>
    <x v="1"/>
    <x v="3"/>
    <s v="Il fait vraiment trop chaud aujourd'hui :  "/>
    <s v="personne ne fait rien dehors. "/>
    <s v="V"/>
    <n v="5.0339999999999998"/>
    <x v="0"/>
    <x v="1"/>
    <x v="1"/>
    <x v="31"/>
    <x v="1"/>
  </r>
  <r>
    <x v="1"/>
    <x v="4"/>
    <s v="Les profs se plaignent tous que les élèves n'étudient pas pendant les vacances : "/>
    <s v="personne ne lit rien en été."/>
    <s v="F"/>
    <n v="5.9539999999999997"/>
    <x v="0"/>
    <x v="0"/>
    <x v="1"/>
    <x v="1"/>
    <x v="1"/>
  </r>
  <r>
    <x v="1"/>
    <x v="5"/>
    <s v="Depuis toujours, cette cantine est absolument infecte : "/>
    <s v="personne ne mange rien ici."/>
    <s v="V"/>
    <n v="4.3220000000000001"/>
    <x v="0"/>
    <x v="1"/>
    <x v="1"/>
    <x v="32"/>
    <x v="1"/>
  </r>
  <r>
    <x v="1"/>
    <x v="6"/>
    <s v="Dans ce pays, la monnaie n'a plus aucune valeur : "/>
    <s v="personne ne met rien à la banque."/>
    <s v="F"/>
    <n v="5.1619999999999999"/>
    <x v="0"/>
    <x v="0"/>
    <x v="1"/>
    <x v="8"/>
    <x v="1"/>
  </r>
  <r>
    <x v="1"/>
    <x v="7"/>
    <s v="On vient de couper l'électricité et il fait tout noir ici : "/>
    <s v="personne ne voit rien dans la pièce."/>
    <s v="F"/>
    <n v="6.0750000000000002"/>
    <x v="0"/>
    <x v="0"/>
    <x v="1"/>
    <x v="22"/>
    <x v="1"/>
  </r>
  <r>
    <x v="1"/>
    <x v="8"/>
    <s v="Dans ce restaurant on trouve toujours quelque chose de bon : "/>
    <s v="personne n'aime rien dans les plats proposés."/>
    <s v="V"/>
    <n v="9.7149999999999999"/>
    <x v="1"/>
    <x v="1"/>
    <x v="1"/>
    <x v="28"/>
    <x v="2"/>
  </r>
  <r>
    <x v="1"/>
    <x v="9"/>
    <s v="Chez les jeunes, la consommation d'alcool est effrayante :  "/>
    <s v="personne ne boit rien dans les soirées."/>
    <s v="F"/>
    <n v="5.234"/>
    <x v="1"/>
    <x v="0"/>
    <x v="1"/>
    <x v="30"/>
    <x v="2"/>
  </r>
  <r>
    <x v="1"/>
    <x v="10"/>
    <s v="Chez nous, les profs veulent tous donner leur avis : "/>
    <s v="personne ne dit rien pendant les réunions."/>
    <s v="V"/>
    <n v="6.49"/>
    <x v="1"/>
    <x v="1"/>
    <x v="1"/>
    <x v="16"/>
    <x v="2"/>
  </r>
  <r>
    <x v="1"/>
    <x v="11"/>
    <s v="A l'approche des dates butoir, tout le monde travaille dur pour finir à temps :"/>
    <s v="personne ne fait rien ces jours-là."/>
    <s v="F"/>
    <n v="8.7140000000000004"/>
    <x v="1"/>
    <x v="0"/>
    <x v="1"/>
    <x v="21"/>
    <x v="2"/>
  </r>
  <r>
    <x v="1"/>
    <x v="12"/>
    <s v="Dans cette école exceptionnelle, absolument tous les élèves font leurs devoirs : "/>
    <s v="personne ne lit rien pour leurs classes."/>
    <s v="F"/>
    <n v="12.59"/>
    <x v="1"/>
    <x v="1"/>
    <x v="0"/>
    <x v="39"/>
    <x v="4"/>
  </r>
  <r>
    <x v="1"/>
    <x v="13"/>
    <s v="Même quand on fait un régime, il faut se nourrir : "/>
    <s v="personne ne mange rien pendant un mois."/>
    <s v="F"/>
    <n v="5.1539999999999999"/>
    <x v="1"/>
    <x v="0"/>
    <x v="1"/>
    <x v="20"/>
    <x v="2"/>
  </r>
  <r>
    <x v="1"/>
    <x v="14"/>
    <s v="La plupart des gens amassent un tas de bricoles inutiles :"/>
    <s v="personne ne met rien dans ses placards."/>
    <s v="V"/>
    <n v="5.4169999999999998"/>
    <x v="1"/>
    <x v="0"/>
    <x v="0"/>
    <x v="37"/>
    <x v="4"/>
  </r>
  <r>
    <x v="1"/>
    <x v="15"/>
    <s v="Les études cognitives nous montrent que même les aveugles ont une vision inconsciente : "/>
    <s v="personne ne voit rien du tout."/>
    <s v="V"/>
    <n v="6.3220000000000001"/>
    <x v="1"/>
    <x v="1"/>
    <x v="1"/>
    <x v="27"/>
    <x v="2"/>
  </r>
  <r>
    <x v="1"/>
    <x v="16"/>
    <s v="La rupture avec son copain l'a complètement déprimée : "/>
    <s v="Noëlle n'aime rien en ce moment."/>
    <s v="V"/>
    <n v="6.5780000000000003"/>
    <x v="2"/>
    <x v="1"/>
    <x v="1"/>
    <x v="2"/>
    <x v="3"/>
  </r>
  <r>
    <x v="1"/>
    <x v="17"/>
    <s v="Quand on sort, il faut un chauffeur sobre : "/>
    <s v="Raoul ne boit rien aujourd'hui."/>
    <s v="V"/>
    <n v="3.714"/>
    <x v="2"/>
    <x v="1"/>
    <x v="1"/>
    <x v="10"/>
    <x v="3"/>
  </r>
  <r>
    <x v="1"/>
    <x v="18"/>
    <s v="Parce qu'elle est très timide, "/>
    <s v="Aline ne dit rien pendant les cours."/>
    <s v="F"/>
    <n v="5.4669999999999996"/>
    <x v="2"/>
    <x v="0"/>
    <x v="1"/>
    <x v="5"/>
    <x v="3"/>
  </r>
  <r>
    <x v="1"/>
    <x v="19"/>
    <s v="Comme elle est très religieuse, "/>
    <s v="Marla ne fait rien le dimanche."/>
    <s v="F"/>
    <n v="4.7380000000000004"/>
    <x v="2"/>
    <x v="0"/>
    <x v="1"/>
    <x v="25"/>
    <x v="3"/>
  </r>
  <r>
    <x v="1"/>
    <x v="20"/>
    <s v="Comme elle travaille comme relectrice toute la semaine, "/>
    <s v="Marie ne lit rien le week-end."/>
    <s v="F"/>
    <n v="5.2430000000000003"/>
    <x v="2"/>
    <x v="0"/>
    <x v="1"/>
    <x v="7"/>
    <x v="3"/>
  </r>
  <r>
    <x v="1"/>
    <x v="21"/>
    <s v="Pour bien digerer, "/>
    <s v="les gens ne mangent rien le soir."/>
    <s v="V"/>
    <n v="3.5550000000000002"/>
    <x v="2"/>
    <x v="1"/>
    <x v="1"/>
    <x v="19"/>
    <x v="3"/>
  </r>
  <r>
    <x v="1"/>
    <x v="22"/>
    <s v="Comme il est très dépensier, "/>
    <s v="Julien ne met rien de coté pour l'avenir."/>
    <s v="V"/>
    <n v="6.42"/>
    <x v="2"/>
    <x v="1"/>
    <x v="1"/>
    <x v="11"/>
    <x v="3"/>
  </r>
  <r>
    <x v="1"/>
    <x v="23"/>
    <s v="Elle est très intelligente mais elle a la tête dans les nuages : "/>
    <s v="Lucie ne voit rien autour d'elle."/>
    <s v="F"/>
    <n v="5.5620000000000003"/>
    <x v="2"/>
    <x v="0"/>
    <x v="1"/>
    <x v="34"/>
    <x v="3"/>
  </r>
  <r>
    <x v="1"/>
    <x v="24"/>
    <s v="Quand on s'amuse, on a pas toujours envie de rester sobre : "/>
    <s v="personne n'aime l'eau dans les fêtes."/>
    <s v="V"/>
    <n v="5.8019999999999996"/>
    <x v="3"/>
    <x v="1"/>
    <x v="1"/>
    <x v="17"/>
    <x v="3"/>
  </r>
  <r>
    <x v="1"/>
    <x v="25"/>
    <s v="Dans ce bar, il y a de l'ambiance et on consomme beaucoup d'alcool : "/>
    <s v="personne ne boit d'eau ici."/>
    <s v="F"/>
    <n v="5.6740000000000004"/>
    <x v="3"/>
    <x v="0"/>
    <x v="1"/>
    <x v="24"/>
    <x v="3"/>
  </r>
  <r>
    <x v="1"/>
    <x v="26"/>
    <s v="Tout le monde fait très attention pendant ce cours : "/>
    <s v="personne ne dit mot pendant une heure."/>
    <s v="V"/>
    <n v="5.0259999999999998"/>
    <x v="3"/>
    <x v="1"/>
    <x v="1"/>
    <x v="35"/>
    <x v="3"/>
  </r>
  <r>
    <x v="1"/>
    <x v="27"/>
    <s v="Beaucoup de gens se lèvent très tôt pendant la semaine, "/>
    <s v="personne ne fait ça le dimanche."/>
    <s v="V"/>
    <n v="8.77"/>
    <x v="3"/>
    <x v="1"/>
    <x v="1"/>
    <x v="9"/>
    <x v="3"/>
  </r>
  <r>
    <x v="1"/>
    <x v="28"/>
    <s v="Tous les meubles d'Ikea viennent avec des notices de montage : "/>
    <s v="personne ne lit ça en général."/>
    <s v="V"/>
    <n v="8.0340000000000007"/>
    <x v="3"/>
    <x v="1"/>
    <x v="1"/>
    <x v="26"/>
    <x v="3"/>
  </r>
  <r>
    <x v="1"/>
    <x v="29"/>
    <s v="Les oeufs sont difficiles à digérer. On en mange plutôt le matin ou le midi : "/>
    <s v="personne ne mange ça le soir. "/>
    <s v="F"/>
    <n v="5.7220000000000004"/>
    <x v="3"/>
    <x v="0"/>
    <x v="1"/>
    <x v="0"/>
    <x v="3"/>
  </r>
  <r>
    <x v="1"/>
    <x v="30"/>
    <s v="Les mini-jupes sont super à la mode : "/>
    <s v="mais personne ne met ça à l'église."/>
    <s v="F"/>
    <n v="3.85"/>
    <x v="3"/>
    <x v="0"/>
    <x v="1"/>
    <x v="4"/>
    <x v="3"/>
  </r>
  <r>
    <x v="1"/>
    <x v="31"/>
    <s v="Dans la brousse, les gens se promènent tout nu : "/>
    <s v="personne ne voit ça ici."/>
    <s v="F"/>
    <n v="5.476"/>
    <x v="3"/>
    <x v="0"/>
    <x v="1"/>
    <x v="36"/>
    <x v="3"/>
  </r>
  <r>
    <x v="1"/>
    <x v="32"/>
    <s v="Il y a un match de foot cet après-midi :"/>
    <s v="tout le monde va au stade."/>
    <s v="F"/>
    <n v="3.97"/>
    <x v="4"/>
    <x v="0"/>
    <x v="1"/>
    <x v="14"/>
    <x v="3"/>
  </r>
  <r>
    <x v="1"/>
    <x v="33"/>
    <s v="La leçon d'aujourd'hui n'était pas trop claire :"/>
    <s v="chaque élève avait des questions de clarification."/>
    <s v="V"/>
    <n v="8.9209999999999994"/>
    <x v="4"/>
    <x v="1"/>
    <x v="1"/>
    <x v="15"/>
    <x v="3"/>
  </r>
  <r>
    <x v="1"/>
    <x v="34"/>
    <s v="Son ordi est cassé :"/>
    <s v="Alain va en acheter un nouveau."/>
    <s v="F"/>
    <n v="3.81"/>
    <x v="4"/>
    <x v="0"/>
    <x v="1"/>
    <x v="13"/>
    <x v="3"/>
  </r>
  <r>
    <x v="1"/>
    <x v="35"/>
    <s v="Il fait vraiment très beau aujourd'hui :"/>
    <s v="tout le monde est dehors."/>
    <s v="F"/>
    <n v="4.1379999999999999"/>
    <x v="4"/>
    <x v="0"/>
    <x v="1"/>
    <x v="23"/>
    <x v="3"/>
  </r>
  <r>
    <x v="1"/>
    <x v="36"/>
    <s v="Demain, c'est un long week-end :"/>
    <s v="tout le monde part à la campagne."/>
    <s v="V"/>
    <n v="4.3"/>
    <x v="4"/>
    <x v="1"/>
    <x v="1"/>
    <x v="6"/>
    <x v="3"/>
  </r>
  <r>
    <x v="1"/>
    <x v="37"/>
    <s v="Le printemps est arrivé :"/>
    <s v="tous les arbres sont en fleurs."/>
    <s v="F"/>
    <n v="2.5059999999999998"/>
    <x v="4"/>
    <x v="0"/>
    <x v="1"/>
    <x v="3"/>
    <x v="3"/>
  </r>
  <r>
    <x v="1"/>
    <x v="38"/>
    <s v="Aujourd'hui les gens ne se parlent plus face à face :"/>
    <s v="tout le monde utilise son téléphone portable."/>
    <s v="V"/>
    <n v="4.3949999999999996"/>
    <x v="4"/>
    <x v="1"/>
    <x v="1"/>
    <x v="38"/>
    <x v="3"/>
  </r>
  <r>
    <x v="1"/>
    <x v="39"/>
    <s v="C'est une habitude chez nous après le diner : "/>
    <s v="tout le monde regarde la télévision."/>
    <s v="V"/>
    <n v="3.25"/>
    <x v="4"/>
    <x v="1"/>
    <x v="1"/>
    <x v="33"/>
    <x v="3"/>
  </r>
  <r>
    <x v="2"/>
    <x v="0"/>
    <s v="Dans cet hôtel, les clients ne sont pas contents du service :"/>
    <s v="personne n'aime rien ici."/>
    <s v="F"/>
    <n v="2.9550000000000001"/>
    <x v="0"/>
    <x v="0"/>
    <x v="1"/>
    <x v="24"/>
    <x v="1"/>
  </r>
  <r>
    <x v="2"/>
    <x v="1"/>
    <s v="Dans notre famille on est tous allergique à l'alcool : "/>
    <s v="personne ne boit rien dans les soirées."/>
    <s v="V"/>
    <n v="3.3319999999999999"/>
    <x v="0"/>
    <x v="1"/>
    <x v="1"/>
    <x v="7"/>
    <x v="1"/>
  </r>
  <r>
    <x v="2"/>
    <x v="2"/>
    <s v="Tous les profs s'ennuient en conseil de classe : "/>
    <s v="personne ne dit rien pendant les réunions."/>
    <s v="V"/>
    <n v="2.6669999999999998"/>
    <x v="0"/>
    <x v="1"/>
    <x v="1"/>
    <x v="31"/>
    <x v="1"/>
  </r>
  <r>
    <x v="2"/>
    <x v="3"/>
    <s v="Il fait vraiment trop chaud aujourd'hui :  "/>
    <s v="personne ne fait rien dehors. "/>
    <s v="V"/>
    <n v="2.3780000000000001"/>
    <x v="0"/>
    <x v="1"/>
    <x v="1"/>
    <x v="18"/>
    <x v="1"/>
  </r>
  <r>
    <x v="2"/>
    <x v="4"/>
    <s v="Les profs se plaignent tous que les élèves n'étudient pas pendant les vacances : "/>
    <s v="personne ne lit rien en été."/>
    <s v="F"/>
    <n v="5.516"/>
    <x v="0"/>
    <x v="0"/>
    <x v="1"/>
    <x v="5"/>
    <x v="1"/>
  </r>
  <r>
    <x v="2"/>
    <x v="5"/>
    <s v="Depuis toujours, cette cantine est absolument infecte : "/>
    <s v="personne ne mange rien ici."/>
    <s v="V"/>
    <n v="4.5549999999999997"/>
    <x v="0"/>
    <x v="1"/>
    <x v="1"/>
    <x v="37"/>
    <x v="1"/>
  </r>
  <r>
    <x v="2"/>
    <x v="6"/>
    <s v="Dans ce pays, la monnaie n'a plus aucune valeur : "/>
    <s v="personne ne met rien à la banque."/>
    <s v="F"/>
    <n v="5.53"/>
    <x v="0"/>
    <x v="0"/>
    <x v="1"/>
    <x v="17"/>
    <x v="1"/>
  </r>
  <r>
    <x v="2"/>
    <x v="7"/>
    <s v="On vient de couper l'électricité et il fait tout noir ici : "/>
    <s v="personne ne voit rien dans la pièce."/>
    <s v="F"/>
    <n v="3.9860000000000002"/>
    <x v="0"/>
    <x v="0"/>
    <x v="1"/>
    <x v="4"/>
    <x v="1"/>
  </r>
  <r>
    <x v="2"/>
    <x v="8"/>
    <s v="Dans ce restaurant on trouve toujours quelque chose de bon : "/>
    <s v="personne n'aime rien dans les plats proposés."/>
    <s v="V"/>
    <n v="3.2589999999999999"/>
    <x v="1"/>
    <x v="1"/>
    <x v="1"/>
    <x v="35"/>
    <x v="2"/>
  </r>
  <r>
    <x v="2"/>
    <x v="9"/>
    <s v="Chez les jeunes, la consommation d'alcool est effrayante :  "/>
    <s v="personne ne boit rien dans les soirées."/>
    <s v="F"/>
    <n v="3.194"/>
    <x v="1"/>
    <x v="0"/>
    <x v="1"/>
    <x v="14"/>
    <x v="2"/>
  </r>
  <r>
    <x v="2"/>
    <x v="10"/>
    <s v="Chez nous, les profs veulent tous donner leur avis : "/>
    <s v="personne ne dit rien pendant les réunions."/>
    <s v="F"/>
    <n v="6.1630000000000003"/>
    <x v="1"/>
    <x v="1"/>
    <x v="0"/>
    <x v="11"/>
    <x v="4"/>
  </r>
  <r>
    <x v="2"/>
    <x v="11"/>
    <s v="A l'approche des dates butoir, tout le monde travaille dur pour finir à temps :"/>
    <s v="personne ne fait rien ces jours-là."/>
    <s v="F"/>
    <n v="6.93"/>
    <x v="1"/>
    <x v="0"/>
    <x v="1"/>
    <x v="25"/>
    <x v="2"/>
  </r>
  <r>
    <x v="2"/>
    <x v="12"/>
    <s v="Dans cette école exceptionnelle, absolument tous les élèves font leurs devoirs : "/>
    <s v="personne ne lit rien pour leurs classes."/>
    <s v="F"/>
    <n v="6.3630000000000004"/>
    <x v="1"/>
    <x v="1"/>
    <x v="0"/>
    <x v="9"/>
    <x v="4"/>
  </r>
  <r>
    <x v="2"/>
    <x v="13"/>
    <s v="Même quand on fait un régime, il faut se nourrir : "/>
    <s v="personne ne mange rien pendant un mois."/>
    <s v="F"/>
    <n v="5.6079999999999997"/>
    <x v="1"/>
    <x v="0"/>
    <x v="1"/>
    <x v="32"/>
    <x v="2"/>
  </r>
  <r>
    <x v="2"/>
    <x v="14"/>
    <s v="La plupart des gens amassent un tas de bricoles inutiles :"/>
    <s v="personne ne met rien dans ses placards."/>
    <s v="V"/>
    <n v="4.7779999999999996"/>
    <x v="1"/>
    <x v="0"/>
    <x v="0"/>
    <x v="23"/>
    <x v="4"/>
  </r>
  <r>
    <x v="2"/>
    <x v="15"/>
    <s v="Les études cognitives nous montrent que même les aveugles ont une vision inconsciente : "/>
    <s v="personne ne voit rien du tout."/>
    <s v="V"/>
    <n v="4.2190000000000003"/>
    <x v="1"/>
    <x v="1"/>
    <x v="1"/>
    <x v="38"/>
    <x v="2"/>
  </r>
  <r>
    <x v="2"/>
    <x v="16"/>
    <s v="La rupture avec son copain l'a complètement déprimée : "/>
    <s v="Noëlle n'aime rien en ce moment."/>
    <s v="V"/>
    <n v="4.258"/>
    <x v="2"/>
    <x v="1"/>
    <x v="1"/>
    <x v="16"/>
    <x v="3"/>
  </r>
  <r>
    <x v="2"/>
    <x v="17"/>
    <s v="Quand on sort, il faut un chauffeur sobre : "/>
    <s v="Raoul ne boit rien aujourd'hui."/>
    <s v="V"/>
    <n v="3.6339999999999999"/>
    <x v="2"/>
    <x v="1"/>
    <x v="1"/>
    <x v="2"/>
    <x v="3"/>
  </r>
  <r>
    <x v="2"/>
    <x v="18"/>
    <s v="Parce qu'elle est très timide, "/>
    <s v="Aline ne dit rien pendant les cours."/>
    <s v="F"/>
    <n v="2.9620000000000002"/>
    <x v="2"/>
    <x v="0"/>
    <x v="1"/>
    <x v="28"/>
    <x v="3"/>
  </r>
  <r>
    <x v="2"/>
    <x v="19"/>
    <s v="Comme elle est très religieuse, "/>
    <s v="Marla ne fait rien le dimanche."/>
    <s v="F"/>
    <n v="8.7129999999999992"/>
    <x v="2"/>
    <x v="0"/>
    <x v="1"/>
    <x v="15"/>
    <x v="3"/>
  </r>
  <r>
    <x v="2"/>
    <x v="20"/>
    <s v="Comme elle travaille comme relectrice toute la semaine, "/>
    <s v="Marie ne lit rien le week-end."/>
    <s v="F"/>
    <n v="5.1070000000000002"/>
    <x v="2"/>
    <x v="0"/>
    <x v="1"/>
    <x v="6"/>
    <x v="3"/>
  </r>
  <r>
    <x v="2"/>
    <x v="21"/>
    <s v="Pour bien digerer, "/>
    <s v="les gens ne mangent rien le soir."/>
    <s v="V"/>
    <n v="2.427"/>
    <x v="2"/>
    <x v="1"/>
    <x v="1"/>
    <x v="3"/>
    <x v="3"/>
  </r>
  <r>
    <x v="2"/>
    <x v="22"/>
    <s v="Comme il est très dépensier, "/>
    <s v="Julien ne met rien de coté pour l'avenir."/>
    <s v="V"/>
    <n v="3.609"/>
    <x v="2"/>
    <x v="1"/>
    <x v="1"/>
    <x v="10"/>
    <x v="3"/>
  </r>
  <r>
    <x v="2"/>
    <x v="23"/>
    <s v="Elle est très intelligente mais elle a la tête dans les nuages : "/>
    <s v="Lucie ne voit rien autour d'elle."/>
    <s v="F"/>
    <n v="4.0419999999999998"/>
    <x v="2"/>
    <x v="0"/>
    <x v="1"/>
    <x v="34"/>
    <x v="3"/>
  </r>
  <r>
    <x v="2"/>
    <x v="24"/>
    <s v="Quand on s'amuse, on a pas toujours envie de rester sobre : "/>
    <s v="personne n'aime l'eau dans les fêtes."/>
    <s v="V"/>
    <n v="4.226"/>
    <x v="3"/>
    <x v="1"/>
    <x v="1"/>
    <x v="29"/>
    <x v="3"/>
  </r>
  <r>
    <x v="2"/>
    <x v="25"/>
    <s v="Dans ce bar, il y a de l'ambiance et on consomme beaucoup d'alcool : "/>
    <s v="personne ne boit d'eau ici."/>
    <s v="F"/>
    <n v="3.5619999999999998"/>
    <x v="3"/>
    <x v="0"/>
    <x v="1"/>
    <x v="30"/>
    <x v="3"/>
  </r>
  <r>
    <x v="2"/>
    <x v="26"/>
    <s v="Tout le monde fait très attention pendant ce cours : "/>
    <s v="personne ne dit mot pendant une heure."/>
    <s v="V"/>
    <n v="5.2590000000000003"/>
    <x v="3"/>
    <x v="1"/>
    <x v="1"/>
    <x v="0"/>
    <x v="3"/>
  </r>
  <r>
    <x v="2"/>
    <x v="27"/>
    <s v="Beaucoup de gens se lèvent très tôt pendant la semaine, "/>
    <s v="personne ne fait ça le dimanche."/>
    <s v="V"/>
    <n v="4.4669999999999996"/>
    <x v="3"/>
    <x v="1"/>
    <x v="1"/>
    <x v="39"/>
    <x v="3"/>
  </r>
  <r>
    <x v="2"/>
    <x v="28"/>
    <s v="Tous les meubles d'Ikea viennent avec des notices de montage : "/>
    <s v="personne ne lit ça en général."/>
    <s v="V"/>
    <n v="5.17"/>
    <x v="3"/>
    <x v="1"/>
    <x v="1"/>
    <x v="12"/>
    <x v="3"/>
  </r>
  <r>
    <x v="2"/>
    <x v="29"/>
    <s v="Les oeufs sont difficiles à digérer. On en mange plutôt le matin ou le midi : "/>
    <s v="personne ne mange ça le soir. "/>
    <s v="F"/>
    <n v="4.5549999999999997"/>
    <x v="3"/>
    <x v="0"/>
    <x v="1"/>
    <x v="20"/>
    <x v="3"/>
  </r>
  <r>
    <x v="2"/>
    <x v="30"/>
    <s v="Les mini-jupes sont super à la mode : "/>
    <s v="mais personne ne met ça à l'église."/>
    <s v="F"/>
    <n v="2.9950000000000001"/>
    <x v="3"/>
    <x v="0"/>
    <x v="1"/>
    <x v="21"/>
    <x v="3"/>
  </r>
  <r>
    <x v="2"/>
    <x v="31"/>
    <s v="Dans la brousse, les gens se promènent tout nu : "/>
    <s v="personne ne voit ça ici."/>
    <s v="F"/>
    <n v="2.5779999999999998"/>
    <x v="3"/>
    <x v="0"/>
    <x v="1"/>
    <x v="33"/>
    <x v="3"/>
  </r>
  <r>
    <x v="2"/>
    <x v="32"/>
    <s v="Il y a un match de foot cet après-midi :"/>
    <s v="tout le monde va au stade."/>
    <s v="F"/>
    <n v="2.2349999999999999"/>
    <x v="4"/>
    <x v="0"/>
    <x v="1"/>
    <x v="36"/>
    <x v="3"/>
  </r>
  <r>
    <x v="2"/>
    <x v="33"/>
    <s v="La leçon d'aujourd'hui n'était pas trop claire :"/>
    <s v="chaque élève avait des questions de clarification."/>
    <s v="V"/>
    <n v="3.226"/>
    <x v="4"/>
    <x v="1"/>
    <x v="1"/>
    <x v="27"/>
    <x v="3"/>
  </r>
  <r>
    <x v="2"/>
    <x v="34"/>
    <s v="Son ordi est cassé :"/>
    <s v="Alain va en acheter un nouveau."/>
    <s v="F"/>
    <n v="1.786"/>
    <x v="4"/>
    <x v="0"/>
    <x v="1"/>
    <x v="22"/>
    <x v="3"/>
  </r>
  <r>
    <x v="2"/>
    <x v="35"/>
    <s v="Il fait vraiment très beau aujourd'hui :"/>
    <s v="tout le monde est dehors."/>
    <s v="F"/>
    <n v="6.1059999999999999"/>
    <x v="4"/>
    <x v="0"/>
    <x v="1"/>
    <x v="26"/>
    <x v="3"/>
  </r>
  <r>
    <x v="2"/>
    <x v="36"/>
    <s v="Demain, c'est un long week-end :"/>
    <s v="tout le monde part à la campagne."/>
    <s v="V"/>
    <n v="2.8660000000000001"/>
    <x v="4"/>
    <x v="1"/>
    <x v="1"/>
    <x v="13"/>
    <x v="3"/>
  </r>
  <r>
    <x v="2"/>
    <x v="37"/>
    <s v="Le printemps est arrivé :"/>
    <s v="tous les arbres sont en fleurs."/>
    <s v="V"/>
    <n v="3.0590000000000002"/>
    <x v="4"/>
    <x v="0"/>
    <x v="0"/>
    <x v="1"/>
    <x v="3"/>
  </r>
  <r>
    <x v="2"/>
    <x v="38"/>
    <s v="Aujourd'hui les gens ne se parlent plus face à face :"/>
    <s v="tout le monde utilise son téléphone portable."/>
    <s v="V"/>
    <n v="3.427"/>
    <x v="4"/>
    <x v="1"/>
    <x v="1"/>
    <x v="19"/>
    <x v="3"/>
  </r>
  <r>
    <x v="2"/>
    <x v="39"/>
    <s v="C'est une habitude chez nous après le diner : "/>
    <s v="tout le monde regarde la télévision."/>
    <s v="V"/>
    <n v="3.4649999999999999"/>
    <x v="4"/>
    <x v="1"/>
    <x v="1"/>
    <x v="8"/>
    <x v="3"/>
  </r>
  <r>
    <x v="3"/>
    <x v="0"/>
    <s v="Dans cet hôtel, les clients ne sont pas contents du service :"/>
    <s v="personne n'aime rien ici."/>
    <s v="F"/>
    <n v="5.0270000000000001"/>
    <x v="0"/>
    <x v="0"/>
    <x v="1"/>
    <x v="12"/>
    <x v="1"/>
  </r>
  <r>
    <x v="3"/>
    <x v="1"/>
    <s v="Dans notre famille on est tous allergique à l'alcool : "/>
    <s v="personne ne boit rien dans les soirées."/>
    <s v="V"/>
    <n v="3.3069999999999999"/>
    <x v="0"/>
    <x v="1"/>
    <x v="1"/>
    <x v="27"/>
    <x v="1"/>
  </r>
  <r>
    <x v="3"/>
    <x v="2"/>
    <s v="Tous les profs s'ennuient en conseil de classe : "/>
    <s v="personne ne dit rien pendant les réunions."/>
    <s v="V"/>
    <n v="3.4169999999999998"/>
    <x v="0"/>
    <x v="1"/>
    <x v="1"/>
    <x v="2"/>
    <x v="1"/>
  </r>
  <r>
    <x v="3"/>
    <x v="3"/>
    <s v="Il fait vraiment trop chaud aujourd'hui :  "/>
    <s v="personne ne fait rien dehors. "/>
    <s v="V"/>
    <n v="10"/>
    <x v="0"/>
    <x v="1"/>
    <x v="1"/>
    <x v="15"/>
    <x v="1"/>
  </r>
  <r>
    <x v="3"/>
    <x v="4"/>
    <s v="Les profs se plaignent tous que les élèves n'étudient pas pendant les vacances : "/>
    <s v="personne ne lit rien en été."/>
    <s v="F"/>
    <n v="4.8680000000000003"/>
    <x v="0"/>
    <x v="0"/>
    <x v="1"/>
    <x v="10"/>
    <x v="1"/>
  </r>
  <r>
    <x v="3"/>
    <x v="5"/>
    <s v="Depuis toujours, cette cantine est absolument infecte : "/>
    <s v="personne ne mange rien ici."/>
    <s v="V"/>
    <n v="4.1689999999999996"/>
    <x v="0"/>
    <x v="1"/>
    <x v="1"/>
    <x v="6"/>
    <x v="1"/>
  </r>
  <r>
    <x v="3"/>
    <x v="6"/>
    <s v="Dans ce pays, la monnaie n'a plus aucune valeur : "/>
    <s v="personne ne met rien à la banque."/>
    <s v="F"/>
    <n v="5.0709999999999997"/>
    <x v="0"/>
    <x v="0"/>
    <x v="1"/>
    <x v="24"/>
    <x v="1"/>
  </r>
  <r>
    <x v="3"/>
    <x v="7"/>
    <s v="On vient de couper l'électricité et il fait tout noir ici : "/>
    <s v="personne ne voit rien dans la pièce."/>
    <s v="F"/>
    <n v="4.1669999999999998"/>
    <x v="0"/>
    <x v="0"/>
    <x v="1"/>
    <x v="9"/>
    <x v="1"/>
  </r>
  <r>
    <x v="3"/>
    <x v="8"/>
    <s v="Dans ce restaurant on trouve toujours quelque chose de bon : "/>
    <s v="personne n'aime rien dans les plats proposés."/>
    <s v="V"/>
    <n v="6.109"/>
    <x v="1"/>
    <x v="1"/>
    <x v="1"/>
    <x v="26"/>
    <x v="2"/>
  </r>
  <r>
    <x v="3"/>
    <x v="9"/>
    <s v="Chez les jeunes, la consommation d'alcool est effrayante :  "/>
    <s v="personne ne boit rien dans les soirées."/>
    <s v="F"/>
    <n v="4.38"/>
    <x v="1"/>
    <x v="0"/>
    <x v="1"/>
    <x v="13"/>
    <x v="2"/>
  </r>
  <r>
    <x v="3"/>
    <x v="10"/>
    <s v="Chez nous, les profs veulent tous donner leur avis : "/>
    <s v="personne ne dit rien pendant les réunions."/>
    <s v="F"/>
    <n v="6.4290000000000003"/>
    <x v="1"/>
    <x v="1"/>
    <x v="0"/>
    <x v="3"/>
    <x v="4"/>
  </r>
  <r>
    <x v="3"/>
    <x v="11"/>
    <s v="A l'approche des dates butoir, tout le monde travaille dur pour finir à temps :"/>
    <s v="personne ne fait rien ces jours-là."/>
    <s v="F"/>
    <n v="5.4359999999999999"/>
    <x v="1"/>
    <x v="0"/>
    <x v="1"/>
    <x v="30"/>
    <x v="2"/>
  </r>
  <r>
    <x v="3"/>
    <x v="12"/>
    <s v="Dans cette école exceptionnelle, absolument tous les élèves font leurs devoirs : "/>
    <s v="personne ne lit rien pour leurs classes."/>
    <s v="F"/>
    <n v="7.6529999999999996"/>
    <x v="1"/>
    <x v="1"/>
    <x v="0"/>
    <x v="36"/>
    <x v="4"/>
  </r>
  <r>
    <x v="3"/>
    <x v="13"/>
    <s v="Même quand on fait un régime, il faut se nourrir : "/>
    <s v="personne ne mange rien pendant un mois."/>
    <s v="V"/>
    <n v="5.1369999999999996"/>
    <x v="1"/>
    <x v="0"/>
    <x v="0"/>
    <x v="17"/>
    <x v="4"/>
  </r>
  <r>
    <x v="3"/>
    <x v="14"/>
    <s v="La plupart des gens amassent un tas de bricoles inutiles :"/>
    <s v="personne ne met rien dans ses placards."/>
    <s v="V"/>
    <n v="6.782"/>
    <x v="1"/>
    <x v="0"/>
    <x v="0"/>
    <x v="1"/>
    <x v="4"/>
  </r>
  <r>
    <x v="3"/>
    <x v="15"/>
    <s v="Les études cognitives nous montrent que même les aveugles ont une vision inconsciente : "/>
    <s v="personne ne voit rien du tout."/>
    <s v="F"/>
    <n v="8.27"/>
    <x v="1"/>
    <x v="1"/>
    <x v="0"/>
    <x v="14"/>
    <x v="4"/>
  </r>
  <r>
    <x v="3"/>
    <x v="16"/>
    <s v="La rupture avec son copain l'a complètement déprimée : "/>
    <s v="Noëlle n'aime rien en ce moment."/>
    <s v="V"/>
    <n v="5.2949999999999999"/>
    <x v="2"/>
    <x v="1"/>
    <x v="1"/>
    <x v="0"/>
    <x v="3"/>
  </r>
  <r>
    <x v="3"/>
    <x v="17"/>
    <s v="Quand on sort, il faut un chauffeur sobre : "/>
    <s v="Raoul ne boit rien aujourd'hui."/>
    <s v="V"/>
    <n v="5.9669999999999996"/>
    <x v="2"/>
    <x v="1"/>
    <x v="1"/>
    <x v="16"/>
    <x v="3"/>
  </r>
  <r>
    <x v="3"/>
    <x v="18"/>
    <s v="Parce qu'elle est très timide, "/>
    <s v="Aline ne dit rien pendant les cours."/>
    <s v="F"/>
    <n v="3.7810000000000001"/>
    <x v="2"/>
    <x v="0"/>
    <x v="1"/>
    <x v="38"/>
    <x v="3"/>
  </r>
  <r>
    <x v="3"/>
    <x v="19"/>
    <s v="Comme elle est très religieuse, "/>
    <s v="Marla ne fait rien le dimanche."/>
    <s v="F"/>
    <n v="4.2309999999999999"/>
    <x v="2"/>
    <x v="0"/>
    <x v="1"/>
    <x v="31"/>
    <x v="3"/>
  </r>
  <r>
    <x v="3"/>
    <x v="20"/>
    <s v="Comme elle travaille comme relectrice toute la semaine, "/>
    <s v="Marie ne lit rien le week-end."/>
    <s v="F"/>
    <n v="6.351"/>
    <x v="2"/>
    <x v="0"/>
    <x v="1"/>
    <x v="8"/>
    <x v="3"/>
  </r>
  <r>
    <x v="3"/>
    <x v="21"/>
    <s v="Pour bien digerer, "/>
    <s v="les gens ne mangent rien le soir."/>
    <s v="V"/>
    <n v="3.069"/>
    <x v="2"/>
    <x v="1"/>
    <x v="1"/>
    <x v="37"/>
    <x v="3"/>
  </r>
  <r>
    <x v="3"/>
    <x v="22"/>
    <s v="Comme il est très dépensier, "/>
    <s v="Julien ne met rien de coté pour l'avenir."/>
    <s v="V"/>
    <n v="4.1970000000000001"/>
    <x v="2"/>
    <x v="1"/>
    <x v="1"/>
    <x v="32"/>
    <x v="3"/>
  </r>
  <r>
    <x v="3"/>
    <x v="23"/>
    <s v="Elle est très intelligente mais elle a la tête dans les nuages : "/>
    <s v="Lucie ne voit rien autour d'elle."/>
    <s v="F"/>
    <n v="4.49"/>
    <x v="2"/>
    <x v="0"/>
    <x v="1"/>
    <x v="7"/>
    <x v="3"/>
  </r>
  <r>
    <x v="3"/>
    <x v="24"/>
    <s v="Quand on s'amuse, on a pas toujours envie de rester sobre : "/>
    <s v="personne n'aime l'eau dans les fêtes."/>
    <s v="V"/>
    <n v="5.6870000000000003"/>
    <x v="3"/>
    <x v="1"/>
    <x v="1"/>
    <x v="19"/>
    <x v="3"/>
  </r>
  <r>
    <x v="3"/>
    <x v="25"/>
    <s v="Dans ce bar, il y a de l'ambiance et on consomme beaucoup d'alcool : "/>
    <s v="personne ne boit d'eau ici."/>
    <s v="F"/>
    <n v="4.4400000000000004"/>
    <x v="3"/>
    <x v="0"/>
    <x v="1"/>
    <x v="11"/>
    <x v="3"/>
  </r>
  <r>
    <x v="3"/>
    <x v="26"/>
    <s v="Tout le monde fait très attention pendant ce cours : "/>
    <s v="personne ne dit mot pendant une heure."/>
    <s v="V"/>
    <n v="12.61"/>
    <x v="3"/>
    <x v="1"/>
    <x v="1"/>
    <x v="22"/>
    <x v="3"/>
  </r>
  <r>
    <x v="3"/>
    <x v="27"/>
    <s v="Beaucoup de gens se lèvent très tôt pendant la semaine, "/>
    <s v="personne ne fait ça le dimanche."/>
    <s v="V"/>
    <n v="5.68"/>
    <x v="3"/>
    <x v="1"/>
    <x v="1"/>
    <x v="39"/>
    <x v="3"/>
  </r>
  <r>
    <x v="3"/>
    <x v="28"/>
    <s v="Tous les meubles d'Ikea viennent avec des notices de montage : "/>
    <s v="personne ne lit ça en général."/>
    <s v="V"/>
    <n v="6.3920000000000003"/>
    <x v="3"/>
    <x v="1"/>
    <x v="1"/>
    <x v="5"/>
    <x v="3"/>
  </r>
  <r>
    <x v="3"/>
    <x v="29"/>
    <s v="Les oeufs sont difficiles à digérer. On en mange plutôt le matin ou le midi : "/>
    <s v="personne ne mange ça le soir. "/>
    <s v="F"/>
    <n v="4.8680000000000003"/>
    <x v="3"/>
    <x v="0"/>
    <x v="1"/>
    <x v="34"/>
    <x v="3"/>
  </r>
  <r>
    <x v="3"/>
    <x v="30"/>
    <s v="Les mini-jupes sont super à la mode : "/>
    <s v="mais personne ne met ça à l'église."/>
    <s v="F"/>
    <n v="3.6120000000000001"/>
    <x v="3"/>
    <x v="0"/>
    <x v="1"/>
    <x v="28"/>
    <x v="3"/>
  </r>
  <r>
    <x v="3"/>
    <x v="31"/>
    <s v="Dans la brousse, les gens se promènent tout nu : "/>
    <s v="personne ne voit ça ici."/>
    <s v="F"/>
    <n v="4.5030000000000001"/>
    <x v="3"/>
    <x v="0"/>
    <x v="1"/>
    <x v="20"/>
    <x v="3"/>
  </r>
  <r>
    <x v="3"/>
    <x v="32"/>
    <s v="Il y a un match de foot cet après-midi :"/>
    <s v="tout le monde va au stade."/>
    <s v="F"/>
    <n v="3.6869999999999998"/>
    <x v="4"/>
    <x v="0"/>
    <x v="1"/>
    <x v="21"/>
    <x v="3"/>
  </r>
  <r>
    <x v="3"/>
    <x v="33"/>
    <s v="La leçon d'aujourd'hui n'était pas trop claire :"/>
    <s v="chaque élève avait des questions de clarification."/>
    <s v="V"/>
    <n v="4.8609999999999998"/>
    <x v="4"/>
    <x v="1"/>
    <x v="1"/>
    <x v="4"/>
    <x v="3"/>
  </r>
  <r>
    <x v="3"/>
    <x v="34"/>
    <s v="Son ordi est cassé :"/>
    <s v="Alain va en acheter un nouveau."/>
    <s v="F"/>
    <n v="3.7810000000000001"/>
    <x v="4"/>
    <x v="0"/>
    <x v="1"/>
    <x v="23"/>
    <x v="3"/>
  </r>
  <r>
    <x v="3"/>
    <x v="35"/>
    <s v="Il fait vraiment très beau aujourd'hui :"/>
    <s v="tout le monde est dehors."/>
    <s v="F"/>
    <n v="2.8050000000000002"/>
    <x v="4"/>
    <x v="0"/>
    <x v="1"/>
    <x v="33"/>
    <x v="3"/>
  </r>
  <r>
    <x v="3"/>
    <x v="36"/>
    <s v="Demain, c'est un long week-end :"/>
    <s v="tout le monde part à la campagne."/>
    <s v="V"/>
    <n v="3.0870000000000002"/>
    <x v="4"/>
    <x v="1"/>
    <x v="1"/>
    <x v="29"/>
    <x v="3"/>
  </r>
  <r>
    <x v="3"/>
    <x v="37"/>
    <s v="Le printemps est arrivé :"/>
    <s v="tous les arbres sont en fleurs."/>
    <s v="F"/>
    <n v="1.575"/>
    <x v="4"/>
    <x v="0"/>
    <x v="1"/>
    <x v="35"/>
    <x v="3"/>
  </r>
  <r>
    <x v="3"/>
    <x v="38"/>
    <s v="Aujourd'hui les gens ne se parlent plus face à face :"/>
    <s v="tout le monde utilise son téléphone portable."/>
    <s v="V"/>
    <n v="6.9889999999999999"/>
    <x v="4"/>
    <x v="1"/>
    <x v="1"/>
    <x v="25"/>
    <x v="3"/>
  </r>
  <r>
    <x v="3"/>
    <x v="39"/>
    <s v="C'est une habitude chez nous après le diner : "/>
    <s v="tout le monde regarde la télévision."/>
    <s v="V"/>
    <n v="2.7530000000000001"/>
    <x v="4"/>
    <x v="1"/>
    <x v="1"/>
    <x v="18"/>
    <x v="3"/>
  </r>
  <r>
    <x v="4"/>
    <x v="0"/>
    <s v="Dans cet hôtel, les clients ne sont pas contents du service :"/>
    <s v="personne n'aime rien ici."/>
    <s v="F"/>
    <n v="8.9359999999999999"/>
    <x v="0"/>
    <x v="0"/>
    <x v="1"/>
    <x v="1"/>
    <x v="1"/>
  </r>
  <r>
    <x v="4"/>
    <x v="1"/>
    <s v="Dans notre famille on est tous allergique à l'alcool : "/>
    <s v="personne ne boit rien dans les soirées."/>
    <s v="F"/>
    <n v="4.992"/>
    <x v="0"/>
    <x v="1"/>
    <x v="0"/>
    <x v="27"/>
    <x v="0"/>
  </r>
  <r>
    <x v="4"/>
    <x v="2"/>
    <s v="Tous les profs s'ennuient en conseil de classe : "/>
    <s v="personne ne dit rien pendant les réunions."/>
    <s v="V"/>
    <n v="5.194"/>
    <x v="0"/>
    <x v="1"/>
    <x v="1"/>
    <x v="37"/>
    <x v="1"/>
  </r>
  <r>
    <x v="4"/>
    <x v="3"/>
    <s v="Il fait vraiment trop chaud aujourd'hui :  "/>
    <s v="personne ne fait rien dehors. "/>
    <s v="V"/>
    <n v="14.55"/>
    <x v="0"/>
    <x v="1"/>
    <x v="1"/>
    <x v="17"/>
    <x v="1"/>
  </r>
  <r>
    <x v="4"/>
    <x v="4"/>
    <s v="Les profs se plaignent tous que les élèves n'étudient pas pendant les vacances : "/>
    <s v="personne ne lit rien en été."/>
    <s v="F"/>
    <n v="7.5380000000000003"/>
    <x v="0"/>
    <x v="0"/>
    <x v="1"/>
    <x v="12"/>
    <x v="1"/>
  </r>
  <r>
    <x v="4"/>
    <x v="5"/>
    <s v="Depuis toujours, cette cantine est absolument infecte : "/>
    <s v="personne ne mange rien ici."/>
    <s v="V"/>
    <n v="15.55"/>
    <x v="0"/>
    <x v="1"/>
    <x v="1"/>
    <x v="21"/>
    <x v="1"/>
  </r>
  <r>
    <x v="4"/>
    <x v="6"/>
    <s v="Dans ce pays, la monnaie n'a plus aucune valeur : "/>
    <s v="personne ne met rien à la banque."/>
    <s v="F"/>
    <n v="7.3319999999999999"/>
    <x v="0"/>
    <x v="0"/>
    <x v="1"/>
    <x v="22"/>
    <x v="1"/>
  </r>
  <r>
    <x v="4"/>
    <x v="7"/>
    <s v="On vient de couper l'électricité et il fait tout noir ici : "/>
    <s v="personne ne voit rien dans la pièce."/>
    <s v="F"/>
    <n v="7.1870000000000003"/>
    <x v="0"/>
    <x v="0"/>
    <x v="1"/>
    <x v="20"/>
    <x v="1"/>
  </r>
  <r>
    <x v="4"/>
    <x v="8"/>
    <s v="Dans ce restaurant on trouve toujours quelque chose de bon : "/>
    <s v="personne n'aime rien dans les plats proposés."/>
    <s v="F"/>
    <n v="14.08"/>
    <x v="1"/>
    <x v="1"/>
    <x v="0"/>
    <x v="7"/>
    <x v="4"/>
  </r>
  <r>
    <x v="4"/>
    <x v="9"/>
    <s v="Chez les jeunes, la consommation d'alcool est effrayante :  "/>
    <s v="personne ne boit rien dans les soirées."/>
    <s v="V"/>
    <n v="9.0220000000000002"/>
    <x v="1"/>
    <x v="0"/>
    <x v="0"/>
    <x v="14"/>
    <x v="4"/>
  </r>
  <r>
    <x v="4"/>
    <x v="10"/>
    <s v="Chez nous, les profs veulent tous donner leur avis : "/>
    <s v="personne ne dit rien pendant les réunions."/>
    <s v="F"/>
    <n v="15.87"/>
    <x v="1"/>
    <x v="1"/>
    <x v="0"/>
    <x v="6"/>
    <x v="4"/>
  </r>
  <r>
    <x v="4"/>
    <x v="11"/>
    <s v="A l'approche des dates butoir, tout le monde travaille dur pour finir à temps :"/>
    <s v="personne ne fait rien ces jours-là."/>
    <s v="F"/>
    <n v="12.53"/>
    <x v="1"/>
    <x v="0"/>
    <x v="1"/>
    <x v="10"/>
    <x v="2"/>
  </r>
  <r>
    <x v="4"/>
    <x v="12"/>
    <s v="Dans cette école exceptionnelle, absolument tous les élèves font leurs devoirs : "/>
    <s v="personne ne lit rien pour sa classe."/>
    <s v="F"/>
    <n v="7.7350000000000003"/>
    <x v="1"/>
    <x v="1"/>
    <x v="0"/>
    <x v="19"/>
    <x v="4"/>
  </r>
  <r>
    <x v="4"/>
    <x v="13"/>
    <s v="Même quand on fait un régime, il faut se nourrir : "/>
    <s v="personne ne mange rien pendant un mois."/>
    <s v="V"/>
    <n v="23.38"/>
    <x v="1"/>
    <x v="0"/>
    <x v="0"/>
    <x v="5"/>
    <x v="4"/>
  </r>
  <r>
    <x v="4"/>
    <x v="14"/>
    <s v="La plupart des gens amassent un tas de bricoles inutiles :"/>
    <s v="personne ne met rien dans son placard."/>
    <s v="F"/>
    <n v="100"/>
    <x v="1"/>
    <x v="0"/>
    <x v="1"/>
    <x v="33"/>
    <x v="2"/>
  </r>
  <r>
    <x v="4"/>
    <x v="15"/>
    <s v="Les études cognitives nous montrent que même les aveugles ont une vision inconsciente : "/>
    <s v="personne ne voit rien du tout."/>
    <s v="F"/>
    <n v="7.7789999999999999"/>
    <x v="1"/>
    <x v="1"/>
    <x v="0"/>
    <x v="2"/>
    <x v="4"/>
  </r>
  <r>
    <x v="4"/>
    <x v="16"/>
    <s v="La rupture avec son copain l'a complètement déprimée : "/>
    <s v="Noëlle n'aime rien en ce moment."/>
    <s v="F"/>
    <n v="11.91"/>
    <x v="2"/>
    <x v="1"/>
    <x v="0"/>
    <x v="32"/>
    <x v="3"/>
  </r>
  <r>
    <x v="4"/>
    <x v="17"/>
    <s v="Quand on sort, il faut un chauffeur sobre : "/>
    <s v="Raoul ne boit rien aujourd'hui."/>
    <s v="F"/>
    <n v="6.0069999999999997"/>
    <x v="2"/>
    <x v="1"/>
    <x v="0"/>
    <x v="3"/>
    <x v="3"/>
  </r>
  <r>
    <x v="4"/>
    <x v="18"/>
    <s v="Parce qu'elle est très timide, "/>
    <s v="Aline ne dit rien pendant les cours."/>
    <s v="F"/>
    <n v="16.79"/>
    <x v="2"/>
    <x v="0"/>
    <x v="1"/>
    <x v="4"/>
    <x v="3"/>
  </r>
  <r>
    <x v="4"/>
    <x v="19"/>
    <s v="Comme elle est très religieuse, "/>
    <s v="Marla ne fait rien le dimanche."/>
    <s v="F"/>
    <n v="4.0759999999999996"/>
    <x v="2"/>
    <x v="0"/>
    <x v="1"/>
    <x v="16"/>
    <x v="3"/>
  </r>
  <r>
    <x v="4"/>
    <x v="20"/>
    <s v="Comme elle travaille comme relectrice toute la semaine, "/>
    <s v="Marie ne lit rien le week-end."/>
    <s v="F"/>
    <n v="9.9700000000000006"/>
    <x v="2"/>
    <x v="0"/>
    <x v="1"/>
    <x v="35"/>
    <x v="3"/>
  </r>
  <r>
    <x v="4"/>
    <x v="21"/>
    <s v="Pour bien digerer, "/>
    <s v="les gens ne mangent rien le soir."/>
    <s v="V"/>
    <n v="2.9729999999999999"/>
    <x v="2"/>
    <x v="1"/>
    <x v="1"/>
    <x v="0"/>
    <x v="3"/>
  </r>
  <r>
    <x v="4"/>
    <x v="22"/>
    <s v="Comme il est très dépensier, "/>
    <s v="Julien ne met rien de coté pour l'avenir."/>
    <s v="V"/>
    <n v="13.62"/>
    <x v="2"/>
    <x v="1"/>
    <x v="1"/>
    <x v="39"/>
    <x v="3"/>
  </r>
  <r>
    <x v="4"/>
    <x v="23"/>
    <s v="Elle est très intelligente mais elle a la tête dans les nuages : "/>
    <s v="Lucie ne voit rien autour d'elle."/>
    <s v="F"/>
    <n v="6.2389999999999999"/>
    <x v="2"/>
    <x v="0"/>
    <x v="1"/>
    <x v="28"/>
    <x v="3"/>
  </r>
  <r>
    <x v="4"/>
    <x v="24"/>
    <s v="Quand on s'amuse, on a pas toujours envie de rester sobre : "/>
    <s v="personne n'aime l'eau dans les fêtes."/>
    <s v="F"/>
    <n v="32.380000000000003"/>
    <x v="3"/>
    <x v="1"/>
    <x v="0"/>
    <x v="15"/>
    <x v="3"/>
  </r>
  <r>
    <x v="4"/>
    <x v="25"/>
    <s v="Dans ce bar, il y a de l'ambiance et on consomme beaucoup d'alcool : "/>
    <s v="personne ne boit d'eau ici."/>
    <s v="F"/>
    <n v="33.869999999999997"/>
    <x v="3"/>
    <x v="0"/>
    <x v="1"/>
    <x v="34"/>
    <x v="3"/>
  </r>
  <r>
    <x v="4"/>
    <x v="26"/>
    <s v="Tout le monde fait très attention pendant ce cours : "/>
    <s v="personne ne dit mot pendant une heure."/>
    <s v="V"/>
    <n v="12.32"/>
    <x v="3"/>
    <x v="1"/>
    <x v="1"/>
    <x v="24"/>
    <x v="3"/>
  </r>
  <r>
    <x v="4"/>
    <x v="27"/>
    <s v="Beaucoup de gens se lèvent très tôt pendant la semaine, "/>
    <s v="personne ne fait ça le dimanche."/>
    <s v="V"/>
    <n v="19.87"/>
    <x v="3"/>
    <x v="1"/>
    <x v="1"/>
    <x v="29"/>
    <x v="3"/>
  </r>
  <r>
    <x v="4"/>
    <x v="28"/>
    <s v="Tous les meubles d'Ikea viennent avec des notices de montage : "/>
    <s v="personne ne lit ça en général."/>
    <s v="V"/>
    <n v="4.6639999999999997"/>
    <x v="3"/>
    <x v="1"/>
    <x v="1"/>
    <x v="31"/>
    <x v="3"/>
  </r>
  <r>
    <x v="4"/>
    <x v="29"/>
    <s v="Les oeufs sont difficiles à digérer. On en mange plutôt le matin ou le midi : "/>
    <s v="personne ne mange ça le soir. "/>
    <s v="F"/>
    <n v="14.21"/>
    <x v="3"/>
    <x v="0"/>
    <x v="1"/>
    <x v="25"/>
    <x v="3"/>
  </r>
  <r>
    <x v="4"/>
    <x v="30"/>
    <s v="Les mini-jupes sont super à la mode : "/>
    <s v="mais personne ne met ça à l'église."/>
    <s v="F"/>
    <n v="4.4089999999999998"/>
    <x v="3"/>
    <x v="0"/>
    <x v="1"/>
    <x v="23"/>
    <x v="3"/>
  </r>
  <r>
    <x v="4"/>
    <x v="31"/>
    <s v="Dans la brousse, les gens se promènent tout nu : "/>
    <s v="personne ne voit ça ici."/>
    <s v="F"/>
    <n v="6.5510000000000002"/>
    <x v="3"/>
    <x v="0"/>
    <x v="1"/>
    <x v="38"/>
    <x v="3"/>
  </r>
  <r>
    <x v="4"/>
    <x v="32"/>
    <s v="Il y a un match de foot cet après-midi :"/>
    <s v="tout le monde va au stade."/>
    <s v="F"/>
    <n v="5.6959999999999997"/>
    <x v="4"/>
    <x v="0"/>
    <x v="1"/>
    <x v="26"/>
    <x v="3"/>
  </r>
  <r>
    <x v="4"/>
    <x v="33"/>
    <s v="La leçon d'aujourd'hui n'était pas trop claire :"/>
    <s v="chaque élève avait des questions de clarification."/>
    <s v="V"/>
    <n v="3.7669999999999999"/>
    <x v="4"/>
    <x v="1"/>
    <x v="1"/>
    <x v="36"/>
    <x v="3"/>
  </r>
  <r>
    <x v="4"/>
    <x v="34"/>
    <s v="Son ordi est cassé :"/>
    <s v="Alain va en acheter un nouveau."/>
    <s v="F"/>
    <n v="3.26"/>
    <x v="4"/>
    <x v="0"/>
    <x v="1"/>
    <x v="11"/>
    <x v="3"/>
  </r>
  <r>
    <x v="4"/>
    <x v="35"/>
    <s v="Il fait vraiment très beau aujourd'hui :"/>
    <s v="tout le monde est dehors."/>
    <s v="F"/>
    <n v="3.4239999999999999"/>
    <x v="4"/>
    <x v="0"/>
    <x v="1"/>
    <x v="13"/>
    <x v="3"/>
  </r>
  <r>
    <x v="4"/>
    <x v="36"/>
    <s v="Demain, c'est un long week-end :"/>
    <s v="tout le monde part à la campagne."/>
    <s v="V"/>
    <n v="4.359"/>
    <x v="4"/>
    <x v="1"/>
    <x v="1"/>
    <x v="18"/>
    <x v="3"/>
  </r>
  <r>
    <x v="4"/>
    <x v="37"/>
    <s v="Le printemps est arrivé :"/>
    <s v="tous les arbres sont en fleurs."/>
    <s v="F"/>
    <n v="3.407"/>
    <x v="4"/>
    <x v="0"/>
    <x v="1"/>
    <x v="30"/>
    <x v="3"/>
  </r>
  <r>
    <x v="4"/>
    <x v="38"/>
    <s v="Aujourd'hui les gens ne se parlent plus face à face :"/>
    <s v="tout le monde utilise son téléphone portable."/>
    <s v="V"/>
    <n v="8.2040000000000006"/>
    <x v="4"/>
    <x v="1"/>
    <x v="1"/>
    <x v="8"/>
    <x v="3"/>
  </r>
  <r>
    <x v="4"/>
    <x v="39"/>
    <s v="C'est une habitude chez nous après le diner : "/>
    <s v="tout le monde regarde la télévision."/>
    <s v="V"/>
    <n v="4.2539999999999996"/>
    <x v="4"/>
    <x v="1"/>
    <x v="1"/>
    <x v="9"/>
    <x v="3"/>
  </r>
  <r>
    <x v="5"/>
    <x v="0"/>
    <s v="Dans cet hôtel, les clients ne sont pas contents du service :"/>
    <s v="personne n'aime rien ici."/>
    <s v="F"/>
    <n v="3.2410000000000001"/>
    <x v="0"/>
    <x v="0"/>
    <x v="1"/>
    <x v="16"/>
    <x v="1"/>
  </r>
  <r>
    <x v="5"/>
    <x v="1"/>
    <s v="Dans notre famille on est tous allergique à l'alcool : "/>
    <s v="personne ne boit rien dans les soirées."/>
    <s v="V"/>
    <n v="5.1870000000000003"/>
    <x v="0"/>
    <x v="1"/>
    <x v="1"/>
    <x v="5"/>
    <x v="1"/>
  </r>
  <r>
    <x v="5"/>
    <x v="2"/>
    <s v="Tous les profs s'ennuient en conseil de classe : "/>
    <s v="personne ne dit rien pendant les réunions."/>
    <s v="V"/>
    <n v="3.7"/>
    <x v="0"/>
    <x v="1"/>
    <x v="1"/>
    <x v="36"/>
    <x v="1"/>
  </r>
  <r>
    <x v="5"/>
    <x v="3"/>
    <s v="Il fait vraiment trop chaud aujourd'hui :  "/>
    <s v="personne ne fait rien dehors. "/>
    <s v="V"/>
    <n v="2.8660000000000001"/>
    <x v="0"/>
    <x v="1"/>
    <x v="1"/>
    <x v="18"/>
    <x v="1"/>
  </r>
  <r>
    <x v="5"/>
    <x v="4"/>
    <s v="Les profs se plaignent tous que les élèves n'étudient pas pendant les vacances : "/>
    <s v="personne ne lit rien en été."/>
    <s v="F"/>
    <n v="5.6180000000000003"/>
    <x v="0"/>
    <x v="0"/>
    <x v="1"/>
    <x v="29"/>
    <x v="1"/>
  </r>
  <r>
    <x v="5"/>
    <x v="5"/>
    <s v="Depuis toujours, cette cantine est absolument infecte : "/>
    <s v="personne ne mange rien ici."/>
    <s v="V"/>
    <n v="4.4109999999999996"/>
    <x v="0"/>
    <x v="1"/>
    <x v="1"/>
    <x v="6"/>
    <x v="1"/>
  </r>
  <r>
    <x v="5"/>
    <x v="6"/>
    <s v="Dans ce pays, la monnaie n'a plus aucune valeur : "/>
    <s v="personne ne met rien à la banque."/>
    <s v="F"/>
    <n v="3.7949999999999999"/>
    <x v="0"/>
    <x v="0"/>
    <x v="1"/>
    <x v="31"/>
    <x v="1"/>
  </r>
  <r>
    <x v="5"/>
    <x v="7"/>
    <s v="On vient de couper l'électricité et il fait tout noir ici : "/>
    <s v="personne ne voit rien dans la pièce."/>
    <s v="F"/>
    <n v="3.8580000000000001"/>
    <x v="0"/>
    <x v="0"/>
    <x v="1"/>
    <x v="4"/>
    <x v="1"/>
  </r>
  <r>
    <x v="5"/>
    <x v="8"/>
    <s v="Dans ce restaurant on trouve toujours quelque chose de bon : "/>
    <s v="personne n'aime rien dans les plats proposés."/>
    <s v="V"/>
    <n v="6.01"/>
    <x v="1"/>
    <x v="1"/>
    <x v="1"/>
    <x v="39"/>
    <x v="2"/>
  </r>
  <r>
    <x v="5"/>
    <x v="9"/>
    <s v="Chez les jeunes, la consommation d'alcool est effrayante :  "/>
    <s v="personne ne boit rien dans les soirées."/>
    <s v="F"/>
    <n v="4.641"/>
    <x v="1"/>
    <x v="0"/>
    <x v="1"/>
    <x v="3"/>
    <x v="2"/>
  </r>
  <r>
    <x v="5"/>
    <x v="10"/>
    <s v="Chez nous, les profs veulent tous donner leur avis : "/>
    <s v="personne ne dit rien pendant les réunions."/>
    <s v="V"/>
    <n v="5.4480000000000004"/>
    <x v="1"/>
    <x v="1"/>
    <x v="1"/>
    <x v="32"/>
    <x v="2"/>
  </r>
  <r>
    <x v="5"/>
    <x v="11"/>
    <s v="A l'approche des dates butoir, tout le monde travaille dur pour finir à temps :"/>
    <s v="personne ne fait rien ces jours-là."/>
    <s v="F"/>
    <n v="4.7699999999999996"/>
    <x v="1"/>
    <x v="0"/>
    <x v="1"/>
    <x v="34"/>
    <x v="2"/>
  </r>
  <r>
    <x v="5"/>
    <x v="12"/>
    <s v="Dans cette école exceptionnelle, absolument tous les élèves font leurs devoirs : "/>
    <s v="personne ne lit rien pour sa classe."/>
    <s v="V"/>
    <n v="6.4880000000000004"/>
    <x v="1"/>
    <x v="1"/>
    <x v="1"/>
    <x v="7"/>
    <x v="2"/>
  </r>
  <r>
    <x v="5"/>
    <x v="13"/>
    <s v="Même quand on fait un régime, il faut se nourrir : "/>
    <s v="personne ne mange rien pendant un mois."/>
    <s v="F"/>
    <n v="3.7229999999999999"/>
    <x v="1"/>
    <x v="0"/>
    <x v="1"/>
    <x v="24"/>
    <x v="2"/>
  </r>
  <r>
    <x v="5"/>
    <x v="14"/>
    <s v="La plupart des gens amassent un tas de bricoles inutiles :"/>
    <s v="personne ne met rien dans son placard."/>
    <s v="F"/>
    <n v="5.2030000000000003"/>
    <x v="1"/>
    <x v="0"/>
    <x v="1"/>
    <x v="30"/>
    <x v="2"/>
  </r>
  <r>
    <x v="5"/>
    <x v="15"/>
    <s v="Les études cognitives nous montrent que même les aveugles ont une vision inconsciente : "/>
    <s v="personne ne voit rien du tout."/>
    <s v="V"/>
    <n v="5.6420000000000003"/>
    <x v="1"/>
    <x v="1"/>
    <x v="1"/>
    <x v="13"/>
    <x v="2"/>
  </r>
  <r>
    <x v="5"/>
    <x v="16"/>
    <s v="La rupture avec son copain l'a complètement déprimée : "/>
    <s v="Noëlle n'aime rien en ce moment."/>
    <s v="V"/>
    <n v="4.6760000000000002"/>
    <x v="2"/>
    <x v="1"/>
    <x v="1"/>
    <x v="33"/>
    <x v="3"/>
  </r>
  <r>
    <x v="5"/>
    <x v="17"/>
    <s v="Quand on sort, il faut un chauffeur sobre : "/>
    <s v="Raoul ne boit rien aujourd'hui."/>
    <s v="V"/>
    <n v="5.3940000000000001"/>
    <x v="2"/>
    <x v="1"/>
    <x v="1"/>
    <x v="8"/>
    <x v="3"/>
  </r>
  <r>
    <x v="5"/>
    <x v="18"/>
    <s v="Parce qu'elle est très timide, "/>
    <s v="Aline ne dit rien pendant les cours."/>
    <s v="F"/>
    <n v="2.738"/>
    <x v="2"/>
    <x v="0"/>
    <x v="1"/>
    <x v="35"/>
    <x v="3"/>
  </r>
  <r>
    <x v="5"/>
    <x v="19"/>
    <s v="Comme elle est très religieuse, "/>
    <s v="Marla ne fait rien le dimanche."/>
    <s v="F"/>
    <n v="2.8839999999999999"/>
    <x v="2"/>
    <x v="0"/>
    <x v="1"/>
    <x v="37"/>
    <x v="3"/>
  </r>
  <r>
    <x v="5"/>
    <x v="20"/>
    <s v="Comme elle travaille comme relectrice toute la semaine, "/>
    <s v="Marie ne lit rien le week-end."/>
    <s v="F"/>
    <n v="4.3940000000000001"/>
    <x v="2"/>
    <x v="0"/>
    <x v="1"/>
    <x v="0"/>
    <x v="3"/>
  </r>
  <r>
    <x v="5"/>
    <x v="21"/>
    <s v="Pour bien digerer, "/>
    <s v="les gens ne mangent rien le soir."/>
    <s v="V"/>
    <n v="3.1629999999999998"/>
    <x v="2"/>
    <x v="1"/>
    <x v="1"/>
    <x v="28"/>
    <x v="3"/>
  </r>
  <r>
    <x v="5"/>
    <x v="22"/>
    <s v="Comme il est très dépensier, "/>
    <s v="Julien ne met rien de coté pour l'avenir."/>
    <s v="V"/>
    <n v="3.6280000000000001"/>
    <x v="2"/>
    <x v="1"/>
    <x v="1"/>
    <x v="21"/>
    <x v="3"/>
  </r>
  <r>
    <x v="5"/>
    <x v="23"/>
    <s v="Elle est très intelligente mais elle a la tête dans les nuages : "/>
    <s v="Lucie ne voit rien autour d'elle."/>
    <s v="F"/>
    <n v="3.5390000000000001"/>
    <x v="2"/>
    <x v="0"/>
    <x v="1"/>
    <x v="10"/>
    <x v="3"/>
  </r>
  <r>
    <x v="5"/>
    <x v="24"/>
    <s v="Quand on s'amuse, on a pas toujours envie de rester sobre : "/>
    <s v="personne n'aime l'eau dans les fêtes."/>
    <s v="V"/>
    <n v="4.9630000000000001"/>
    <x v="3"/>
    <x v="1"/>
    <x v="1"/>
    <x v="14"/>
    <x v="3"/>
  </r>
  <r>
    <x v="5"/>
    <x v="25"/>
    <s v="Dans ce bar, il y a de l'ambiance et on consomme beaucoup d'alcool : "/>
    <s v="personne ne boit d'eau ici."/>
    <s v="F"/>
    <n v="6.6609999999999996"/>
    <x v="3"/>
    <x v="0"/>
    <x v="1"/>
    <x v="26"/>
    <x v="3"/>
  </r>
  <r>
    <x v="5"/>
    <x v="26"/>
    <s v="Tout le monde fait très attention pendant ce cours : "/>
    <s v="personne ne dit mot pendant une heure."/>
    <s v="V"/>
    <n v="4.266"/>
    <x v="3"/>
    <x v="1"/>
    <x v="1"/>
    <x v="1"/>
    <x v="3"/>
  </r>
  <r>
    <x v="5"/>
    <x v="27"/>
    <s v="Beaucoup de gens se lèvent très tôt pendant la semaine, "/>
    <s v="personne ne fait ça le dimanche."/>
    <s v="V"/>
    <n v="3.4249999999999998"/>
    <x v="3"/>
    <x v="1"/>
    <x v="1"/>
    <x v="23"/>
    <x v="3"/>
  </r>
  <r>
    <x v="5"/>
    <x v="28"/>
    <s v="Tous les meubles d'Ikea viennent avec des notices de montage : "/>
    <s v="personne ne lit ça en général."/>
    <s v="V"/>
    <n v="4.8360000000000003"/>
    <x v="3"/>
    <x v="1"/>
    <x v="1"/>
    <x v="2"/>
    <x v="3"/>
  </r>
  <r>
    <x v="5"/>
    <x v="29"/>
    <s v="Les oeufs sont difficiles à digérer. On en mange plutôt le matin ou le midi : "/>
    <s v="personne ne mange ça le soir. "/>
    <s v="F"/>
    <n v="5.4589999999999996"/>
    <x v="3"/>
    <x v="0"/>
    <x v="1"/>
    <x v="17"/>
    <x v="3"/>
  </r>
  <r>
    <x v="5"/>
    <x v="30"/>
    <s v="Les mini-jupes sont super à la mode : "/>
    <s v="mais personne ne met ça à l'église."/>
    <s v="F"/>
    <n v="5.5460000000000003"/>
    <x v="3"/>
    <x v="0"/>
    <x v="1"/>
    <x v="38"/>
    <x v="3"/>
  </r>
  <r>
    <x v="5"/>
    <x v="31"/>
    <s v="Dans la brousse, les gens se promènent tout nu : "/>
    <s v="personne ne voit ça ici."/>
    <s v="F"/>
    <n v="4.3540000000000001"/>
    <x v="3"/>
    <x v="0"/>
    <x v="1"/>
    <x v="19"/>
    <x v="3"/>
  </r>
  <r>
    <x v="5"/>
    <x v="32"/>
    <s v="Il y a un match de foot cet après-midi :"/>
    <s v="tout le monde va au stade."/>
    <s v="F"/>
    <n v="2.403"/>
    <x v="4"/>
    <x v="0"/>
    <x v="1"/>
    <x v="25"/>
    <x v="3"/>
  </r>
  <r>
    <x v="5"/>
    <x v="33"/>
    <s v="La leçon d'aujourd'hui n'était pas trop claire :"/>
    <s v="chaque élève avait des questions de clarification."/>
    <s v="V"/>
    <n v="4.8499999999999996"/>
    <x v="4"/>
    <x v="1"/>
    <x v="1"/>
    <x v="20"/>
    <x v="3"/>
  </r>
  <r>
    <x v="5"/>
    <x v="34"/>
    <s v="Son ordi est cassé :"/>
    <s v="Alain va en acheter un nouveau."/>
    <s v="F"/>
    <n v="7.609"/>
    <x v="4"/>
    <x v="0"/>
    <x v="1"/>
    <x v="15"/>
    <x v="3"/>
  </r>
  <r>
    <x v="5"/>
    <x v="35"/>
    <s v="Il fait vraiment très beau aujourd'hui :"/>
    <s v="tout le monde est dehors."/>
    <s v="F"/>
    <n v="3.5059999999999998"/>
    <x v="4"/>
    <x v="0"/>
    <x v="1"/>
    <x v="22"/>
    <x v="3"/>
  </r>
  <r>
    <x v="5"/>
    <x v="36"/>
    <s v="Demain, c'est un long week-end :"/>
    <s v="tout le monde part à la campagne."/>
    <s v="V"/>
    <n v="2.8260000000000001"/>
    <x v="4"/>
    <x v="1"/>
    <x v="1"/>
    <x v="12"/>
    <x v="3"/>
  </r>
  <r>
    <x v="5"/>
    <x v="37"/>
    <s v="Le printemps est arrivé :"/>
    <s v="tous les arbres sont en fleurs."/>
    <s v="F"/>
    <n v="2.5209999999999999"/>
    <x v="4"/>
    <x v="0"/>
    <x v="1"/>
    <x v="27"/>
    <x v="3"/>
  </r>
  <r>
    <x v="5"/>
    <x v="38"/>
    <s v="Aujourd'hui les gens ne se parlent plus face à face :"/>
    <s v="tout le monde utilise son téléphone portable."/>
    <s v="V"/>
    <n v="3.6429999999999998"/>
    <x v="4"/>
    <x v="1"/>
    <x v="1"/>
    <x v="9"/>
    <x v="3"/>
  </r>
  <r>
    <x v="5"/>
    <x v="39"/>
    <s v="C'est une habitude chez nous après le diner : "/>
    <s v="tout le monde regarde la télévision."/>
    <s v="V"/>
    <n v="2.93"/>
    <x v="4"/>
    <x v="1"/>
    <x v="1"/>
    <x v="11"/>
    <x v="3"/>
  </r>
  <r>
    <x v="6"/>
    <x v="0"/>
    <s v="Dans cet hôtel, les clients ne sont pas contents du service :"/>
    <s v="personne n'aime rien ici."/>
    <s v="F"/>
    <n v="7.859"/>
    <x v="0"/>
    <x v="0"/>
    <x v="1"/>
    <x v="10"/>
    <x v="1"/>
  </r>
  <r>
    <x v="6"/>
    <x v="1"/>
    <s v="Dans notre famille on est tous allergique à l'alcool : "/>
    <s v="personne ne boit rien dans les soirées."/>
    <s v="V"/>
    <n v="2.411"/>
    <x v="0"/>
    <x v="1"/>
    <x v="1"/>
    <x v="16"/>
    <x v="1"/>
  </r>
  <r>
    <x v="6"/>
    <x v="2"/>
    <s v="Tous les profs s'ennuient en conseil de classe : "/>
    <s v="personne ne dit rien pendant les réunions."/>
    <s v="V"/>
    <n v="4.45"/>
    <x v="0"/>
    <x v="1"/>
    <x v="1"/>
    <x v="25"/>
    <x v="1"/>
  </r>
  <r>
    <x v="6"/>
    <x v="3"/>
    <s v="Il fait vraiment trop chaud aujourd'hui :  "/>
    <s v="personne ne fait rien dehors. "/>
    <s v="F"/>
    <n v="4.8890000000000002"/>
    <x v="0"/>
    <x v="1"/>
    <x v="0"/>
    <x v="26"/>
    <x v="0"/>
  </r>
  <r>
    <x v="6"/>
    <x v="4"/>
    <s v="Les profs se plaignent tous que les élèves n'étudient pas pendant les vacances : "/>
    <s v="personne ne lit rien en été."/>
    <s v="F"/>
    <n v="3.891"/>
    <x v="0"/>
    <x v="0"/>
    <x v="1"/>
    <x v="13"/>
    <x v="1"/>
  </r>
  <r>
    <x v="6"/>
    <x v="5"/>
    <s v="Depuis toujours, cette cantine est absolument infecte : "/>
    <s v="personne ne mange rien ici."/>
    <s v="V"/>
    <n v="2.835"/>
    <x v="0"/>
    <x v="1"/>
    <x v="1"/>
    <x v="34"/>
    <x v="1"/>
  </r>
  <r>
    <x v="6"/>
    <x v="6"/>
    <s v="Dans ce pays, la monnaie n'a plus aucune valeur : "/>
    <s v="personne ne met rien à la banque."/>
    <s v="F"/>
    <n v="4.1790000000000003"/>
    <x v="0"/>
    <x v="0"/>
    <x v="1"/>
    <x v="37"/>
    <x v="1"/>
  </r>
  <r>
    <x v="6"/>
    <x v="7"/>
    <s v="On vient de couper l'électricité et il fait tout noir ici : "/>
    <s v="personne ne voit rien dans la pièce."/>
    <s v="F"/>
    <n v="6.1379999999999999"/>
    <x v="0"/>
    <x v="0"/>
    <x v="1"/>
    <x v="28"/>
    <x v="1"/>
  </r>
  <r>
    <x v="6"/>
    <x v="8"/>
    <s v="Dans ce restaurant on trouve toujours quelque chose de bon : "/>
    <s v="personne n'aime rien dans les plats proposés."/>
    <s v="F"/>
    <n v="4.4829999999999997"/>
    <x v="1"/>
    <x v="1"/>
    <x v="0"/>
    <x v="33"/>
    <x v="4"/>
  </r>
  <r>
    <x v="6"/>
    <x v="9"/>
    <s v="Chez les jeunes, la consommation d'alcool est effrayante :  "/>
    <s v="personne ne boit rien dans les soirées."/>
    <s v="V"/>
    <n v="5.3620000000000001"/>
    <x v="1"/>
    <x v="0"/>
    <x v="0"/>
    <x v="12"/>
    <x v="4"/>
  </r>
  <r>
    <x v="6"/>
    <x v="10"/>
    <s v="Chez nous, les profs veulent tous donner leur avis : "/>
    <s v="personne ne dit rien pendant les réunions."/>
    <s v="F"/>
    <n v="8.0489999999999995"/>
    <x v="1"/>
    <x v="1"/>
    <x v="0"/>
    <x v="5"/>
    <x v="4"/>
  </r>
  <r>
    <x v="6"/>
    <x v="11"/>
    <s v="A l'approche des dates butoir, tout le monde travaille dur pour finir à temps :"/>
    <s v="personne ne fait rien ces jours-là."/>
    <s v="V"/>
    <n v="4.3150000000000004"/>
    <x v="1"/>
    <x v="0"/>
    <x v="0"/>
    <x v="14"/>
    <x v="4"/>
  </r>
  <r>
    <x v="6"/>
    <x v="12"/>
    <s v="Dans cette école exceptionnelle, absolument tous les élèves font leurs devoirs : "/>
    <s v="personne ne lit rien pour sa classe."/>
    <s v="V"/>
    <n v="6.0339999999999998"/>
    <x v="1"/>
    <x v="1"/>
    <x v="1"/>
    <x v="38"/>
    <x v="2"/>
  </r>
  <r>
    <x v="6"/>
    <x v="13"/>
    <s v="Même quand on fait un régime, il faut se nourrir : "/>
    <s v="personne ne mange rien pendant un mois."/>
    <s v="V"/>
    <n v="7.891"/>
    <x v="1"/>
    <x v="0"/>
    <x v="0"/>
    <x v="29"/>
    <x v="4"/>
  </r>
  <r>
    <x v="6"/>
    <x v="14"/>
    <s v="La plupart des gens amassent un tas de bricoles inutiles :"/>
    <s v="personne ne met rien dans son placard."/>
    <s v="F"/>
    <n v="4.05"/>
    <x v="1"/>
    <x v="0"/>
    <x v="1"/>
    <x v="2"/>
    <x v="2"/>
  </r>
  <r>
    <x v="6"/>
    <x v="15"/>
    <s v="Les études cognitives nous montrent que même les aveugles ont une vision inconsciente : "/>
    <s v="personne ne voit rien du tout."/>
    <s v="V"/>
    <n v="5.7140000000000004"/>
    <x v="1"/>
    <x v="1"/>
    <x v="1"/>
    <x v="17"/>
    <x v="2"/>
  </r>
  <r>
    <x v="6"/>
    <x v="16"/>
    <s v="La rupture avec son copain l'a complètement déprimée : "/>
    <s v="Noëlle n'aime rien en ce moment."/>
    <s v="V"/>
    <n v="5.6509999999999998"/>
    <x v="2"/>
    <x v="1"/>
    <x v="1"/>
    <x v="39"/>
    <x v="3"/>
  </r>
  <r>
    <x v="6"/>
    <x v="17"/>
    <s v="Quand on sort, il faut un chauffeur sobre : "/>
    <s v="Raoul ne boit rien aujourd'hui."/>
    <s v="V"/>
    <n v="4.4829999999999997"/>
    <x v="2"/>
    <x v="1"/>
    <x v="1"/>
    <x v="31"/>
    <x v="3"/>
  </r>
  <r>
    <x v="6"/>
    <x v="18"/>
    <s v="Parce qu'elle est très timide, "/>
    <s v="Aline ne dit rien pendant les cours."/>
    <s v="F"/>
    <n v="5.4109999999999996"/>
    <x v="2"/>
    <x v="0"/>
    <x v="1"/>
    <x v="36"/>
    <x v="3"/>
  </r>
  <r>
    <x v="6"/>
    <x v="19"/>
    <s v="Comme elle est très religieuse, "/>
    <s v="Marla ne fait rien le dimanche."/>
    <s v="F"/>
    <n v="2.4500000000000002"/>
    <x v="2"/>
    <x v="0"/>
    <x v="1"/>
    <x v="3"/>
    <x v="3"/>
  </r>
  <r>
    <x v="6"/>
    <x v="20"/>
    <s v="Comme elle travaille comme relectrice toute la semaine, "/>
    <s v="Marie ne lit rien le week-end."/>
    <s v="F"/>
    <n v="7.875"/>
    <x v="2"/>
    <x v="0"/>
    <x v="1"/>
    <x v="24"/>
    <x v="3"/>
  </r>
  <r>
    <x v="6"/>
    <x v="21"/>
    <s v="Pour bien digerer, "/>
    <s v="les gens ne mangent rien le soir."/>
    <s v="V"/>
    <n v="1.8819999999999999"/>
    <x v="2"/>
    <x v="1"/>
    <x v="1"/>
    <x v="18"/>
    <x v="3"/>
  </r>
  <r>
    <x v="6"/>
    <x v="22"/>
    <s v="Comme il est très dépensier, "/>
    <s v="Julien ne met rien de coté pour l'avenir."/>
    <s v="V"/>
    <n v="6.1379999999999999"/>
    <x v="2"/>
    <x v="1"/>
    <x v="1"/>
    <x v="4"/>
    <x v="3"/>
  </r>
  <r>
    <x v="6"/>
    <x v="23"/>
    <s v="Elle est très intelligente mais elle a la tête dans les nuages : "/>
    <s v="Lucie ne voit rien autour d'elle."/>
    <s v="F"/>
    <n v="6.0730000000000004"/>
    <x v="2"/>
    <x v="0"/>
    <x v="1"/>
    <x v="21"/>
    <x v="3"/>
  </r>
  <r>
    <x v="6"/>
    <x v="24"/>
    <s v="Quand on s'amuse, on a pas toujours envie de rester sobre : "/>
    <s v="personne n'aime l'eau dans les fêtes."/>
    <s v="V"/>
    <n v="4.5780000000000003"/>
    <x v="3"/>
    <x v="1"/>
    <x v="1"/>
    <x v="27"/>
    <x v="3"/>
  </r>
  <r>
    <x v="6"/>
    <x v="25"/>
    <s v="Dans ce bar, il y a de l'ambiance et on consomme beaucoup d'alcool : "/>
    <s v="personne ne boit d'eau ici."/>
    <s v="F"/>
    <n v="5.851"/>
    <x v="3"/>
    <x v="0"/>
    <x v="1"/>
    <x v="11"/>
    <x v="3"/>
  </r>
  <r>
    <x v="6"/>
    <x v="26"/>
    <s v="Tout le monde fait très attention pendant ce cours : "/>
    <s v="personne ne dit mot pendant une heure."/>
    <s v="V"/>
    <n v="3.6589999999999998"/>
    <x v="3"/>
    <x v="1"/>
    <x v="1"/>
    <x v="19"/>
    <x v="3"/>
  </r>
  <r>
    <x v="6"/>
    <x v="27"/>
    <s v="Beaucoup de gens se lèvent très tôt pendant la semaine, "/>
    <s v="personne ne fait ça le dimanche."/>
    <s v="V"/>
    <n v="8.9030000000000005"/>
    <x v="3"/>
    <x v="1"/>
    <x v="1"/>
    <x v="15"/>
    <x v="3"/>
  </r>
  <r>
    <x v="6"/>
    <x v="28"/>
    <s v="Tous les meubles d'Ikea viennent avec des notices de montage : "/>
    <s v="personne ne lit ça en général."/>
    <s v="V"/>
    <n v="5.98"/>
    <x v="3"/>
    <x v="1"/>
    <x v="1"/>
    <x v="30"/>
    <x v="3"/>
  </r>
  <r>
    <x v="6"/>
    <x v="29"/>
    <s v="Les oeufs sont difficiles à digérer. On en mange plutôt le matin ou le midi : "/>
    <s v="personne ne mange ça le soir. "/>
    <s v="F"/>
    <n v="5.0979999999999999"/>
    <x v="3"/>
    <x v="0"/>
    <x v="1"/>
    <x v="23"/>
    <x v="3"/>
  </r>
  <r>
    <x v="6"/>
    <x v="30"/>
    <s v="Les mini-jupes sont super à la mode : "/>
    <s v="mais personne ne met ça à l'église."/>
    <s v="F"/>
    <n v="3.5150000000000001"/>
    <x v="3"/>
    <x v="0"/>
    <x v="1"/>
    <x v="35"/>
    <x v="3"/>
  </r>
  <r>
    <x v="6"/>
    <x v="31"/>
    <s v="Dans la brousse, les gens se promènent tout nu : "/>
    <s v="personne ne voit ça ici."/>
    <s v="F"/>
    <n v="7.4669999999999996"/>
    <x v="3"/>
    <x v="0"/>
    <x v="1"/>
    <x v="8"/>
    <x v="3"/>
  </r>
  <r>
    <x v="6"/>
    <x v="32"/>
    <s v="Il y a un match de foot cet après-midi :"/>
    <s v="tout le monde va au stade."/>
    <s v="F"/>
    <n v="1.6339999999999999"/>
    <x v="4"/>
    <x v="0"/>
    <x v="1"/>
    <x v="0"/>
    <x v="3"/>
  </r>
  <r>
    <x v="6"/>
    <x v="33"/>
    <s v="La leçon d'aujourd'hui n'était pas trop claire :"/>
    <s v="chaque élève avait des questions de clarification."/>
    <s v="V"/>
    <n v="2.6989999999999998"/>
    <x v="4"/>
    <x v="1"/>
    <x v="1"/>
    <x v="1"/>
    <x v="3"/>
  </r>
  <r>
    <x v="6"/>
    <x v="34"/>
    <s v="Son ordi est cassé :"/>
    <s v="Alain va en acheter un nouveau."/>
    <s v="F"/>
    <n v="2.0510000000000002"/>
    <x v="4"/>
    <x v="0"/>
    <x v="1"/>
    <x v="9"/>
    <x v="3"/>
  </r>
  <r>
    <x v="6"/>
    <x v="35"/>
    <s v="Il fait vraiment très beau aujourd'hui :"/>
    <s v="tout le monde est dehors."/>
    <s v="F"/>
    <n v="4.0670000000000002"/>
    <x v="4"/>
    <x v="0"/>
    <x v="1"/>
    <x v="7"/>
    <x v="3"/>
  </r>
  <r>
    <x v="6"/>
    <x v="36"/>
    <s v="Demain, c'est un long week-end :"/>
    <s v="tout le monde part à la campagne."/>
    <s v="V"/>
    <n v="3.4830000000000001"/>
    <x v="4"/>
    <x v="1"/>
    <x v="1"/>
    <x v="22"/>
    <x v="3"/>
  </r>
  <r>
    <x v="6"/>
    <x v="37"/>
    <s v="Le printemps est arrivé :"/>
    <s v="tous les arbres sont en fleurs."/>
    <s v="F"/>
    <n v="3.0350000000000001"/>
    <x v="4"/>
    <x v="0"/>
    <x v="1"/>
    <x v="32"/>
    <x v="3"/>
  </r>
  <r>
    <x v="6"/>
    <x v="38"/>
    <s v="Aujourd'hui les gens ne se parlent plus face à face :"/>
    <s v="tout le monde utilise son téléphone portable."/>
    <s v="V"/>
    <n v="6.0979999999999999"/>
    <x v="4"/>
    <x v="1"/>
    <x v="1"/>
    <x v="20"/>
    <x v="3"/>
  </r>
  <r>
    <x v="6"/>
    <x v="39"/>
    <s v="C'est une habitude chez nous après le diner : "/>
    <s v="tout le monde regarde la télévision."/>
    <s v="F"/>
    <n v="3.5779999999999998"/>
    <x v="4"/>
    <x v="1"/>
    <x v="0"/>
    <x v="6"/>
    <x v="3"/>
  </r>
  <r>
    <x v="7"/>
    <x v="0"/>
    <s v="Dans cet hôtel, les clients ne sont pas contents du service :"/>
    <s v="personne n'aime rien ici."/>
    <s v="F"/>
    <n v="3.1949999999999998"/>
    <x v="0"/>
    <x v="0"/>
    <x v="1"/>
    <x v="34"/>
    <x v="1"/>
  </r>
  <r>
    <x v="7"/>
    <x v="1"/>
    <s v="Dans notre famille on est tous allergique à l'alcool : "/>
    <s v="personne ne boit rien dans les soirées."/>
    <s v="V"/>
    <n v="3.69"/>
    <x v="0"/>
    <x v="1"/>
    <x v="1"/>
    <x v="31"/>
    <x v="1"/>
  </r>
  <r>
    <x v="7"/>
    <x v="2"/>
    <s v="Tous les profs s'ennuient en conseil de classe : "/>
    <s v="personne ne dit rien pendant les réunions."/>
    <s v="V"/>
    <n v="3.89"/>
    <x v="0"/>
    <x v="1"/>
    <x v="1"/>
    <x v="4"/>
    <x v="1"/>
  </r>
  <r>
    <x v="7"/>
    <x v="3"/>
    <s v="Il fait vraiment trop chaud aujourd'hui :  "/>
    <s v="personne ne fait rien dehors. "/>
    <s v="V"/>
    <n v="3.5550000000000002"/>
    <x v="0"/>
    <x v="1"/>
    <x v="1"/>
    <x v="8"/>
    <x v="1"/>
  </r>
  <r>
    <x v="7"/>
    <x v="4"/>
    <s v="Les profs se plaignent tous que les élèves n'étudient pas pendant les vacances : "/>
    <s v="personne ne lit rien en été."/>
    <s v="F"/>
    <n v="5.8330000000000002"/>
    <x v="0"/>
    <x v="0"/>
    <x v="1"/>
    <x v="5"/>
    <x v="1"/>
  </r>
  <r>
    <x v="7"/>
    <x v="5"/>
    <s v="Depuis toujours, cette cantine est absolument infecte : "/>
    <s v="personne ne mange rien ici."/>
    <s v="V"/>
    <n v="3.786"/>
    <x v="0"/>
    <x v="1"/>
    <x v="1"/>
    <x v="24"/>
    <x v="1"/>
  </r>
  <r>
    <x v="7"/>
    <x v="6"/>
    <s v="Dans ce pays, la monnaie n'a plus aucune valeur : "/>
    <s v="personne ne met rien à la banque."/>
    <s v="F"/>
    <n v="4.1710000000000003"/>
    <x v="0"/>
    <x v="0"/>
    <x v="1"/>
    <x v="12"/>
    <x v="1"/>
  </r>
  <r>
    <x v="7"/>
    <x v="7"/>
    <s v="On vient de couper l'électricité et il fait tout noir ici : "/>
    <s v="personne ne voit rien dans la pièce."/>
    <s v="F"/>
    <n v="3.77"/>
    <x v="0"/>
    <x v="0"/>
    <x v="1"/>
    <x v="9"/>
    <x v="1"/>
  </r>
  <r>
    <x v="7"/>
    <x v="8"/>
    <s v="Dans ce restaurant on trouve toujours quelque chose de bon : "/>
    <s v="personne n'aime rien dans les plats proposés."/>
    <s v="V"/>
    <n v="5.2430000000000003"/>
    <x v="1"/>
    <x v="1"/>
    <x v="1"/>
    <x v="18"/>
    <x v="2"/>
  </r>
  <r>
    <x v="7"/>
    <x v="9"/>
    <s v="Chez les jeunes, la consommation d'alcool est effrayante :  "/>
    <s v="personne ne boit rien dans les soirées."/>
    <s v="F"/>
    <n v="5.5620000000000003"/>
    <x v="1"/>
    <x v="0"/>
    <x v="1"/>
    <x v="16"/>
    <x v="2"/>
  </r>
  <r>
    <x v="7"/>
    <x v="10"/>
    <s v="Chez nous, les profs veulent tous donner leur avis : "/>
    <s v="personne ne dit rien pendant les réunions."/>
    <s v="V"/>
    <n v="3.754"/>
    <x v="1"/>
    <x v="1"/>
    <x v="1"/>
    <x v="22"/>
    <x v="2"/>
  </r>
  <r>
    <x v="7"/>
    <x v="11"/>
    <s v="A l'approche des dates butoir, tout le monde travaille dur pour finir à temps :"/>
    <s v="personne ne fait rien ces jours-là."/>
    <s v="F"/>
    <n v="4.3220000000000001"/>
    <x v="1"/>
    <x v="0"/>
    <x v="1"/>
    <x v="13"/>
    <x v="2"/>
  </r>
  <r>
    <x v="7"/>
    <x v="12"/>
    <s v="Dans cette école exceptionnelle, absolument tous les élèves font leurs devoirs : "/>
    <s v="personne ne lit rien pour sa classe."/>
    <s v="F"/>
    <n v="5.1539999999999999"/>
    <x v="1"/>
    <x v="1"/>
    <x v="0"/>
    <x v="32"/>
    <x v="4"/>
  </r>
  <r>
    <x v="7"/>
    <x v="13"/>
    <s v="Même quand on fait un régime, il faut se nourrir : "/>
    <s v="personne ne mange rien pendant un mois."/>
    <s v="F"/>
    <n v="6.4169999999999998"/>
    <x v="1"/>
    <x v="0"/>
    <x v="1"/>
    <x v="39"/>
    <x v="2"/>
  </r>
  <r>
    <x v="7"/>
    <x v="14"/>
    <s v="La plupart des gens amassent un tas de bricoles inutiles :"/>
    <s v="personne ne met rien dans son placard."/>
    <s v="F"/>
    <n v="6.0190000000000001"/>
    <x v="1"/>
    <x v="0"/>
    <x v="1"/>
    <x v="37"/>
    <x v="2"/>
  </r>
  <r>
    <x v="7"/>
    <x v="15"/>
    <s v="Les études cognitives nous montrent que même les aveugles ont une vision inconsciente : "/>
    <s v="personne ne voit rien du tout."/>
    <s v="V"/>
    <n v="5.69"/>
    <x v="1"/>
    <x v="1"/>
    <x v="1"/>
    <x v="36"/>
    <x v="2"/>
  </r>
  <r>
    <x v="7"/>
    <x v="16"/>
    <s v="La rupture avec son copain l'a complètement déprimée : "/>
    <s v="Noëlle n'aime rien en ce moment."/>
    <s v="V"/>
    <n v="3.306"/>
    <x v="2"/>
    <x v="1"/>
    <x v="1"/>
    <x v="20"/>
    <x v="3"/>
  </r>
  <r>
    <x v="7"/>
    <x v="17"/>
    <s v="Quand on sort, il faut un chauffeur sobre : "/>
    <s v="Raoul ne boit rien aujourd'hui."/>
    <s v="V"/>
    <n v="3.7229999999999999"/>
    <x v="2"/>
    <x v="1"/>
    <x v="1"/>
    <x v="27"/>
    <x v="3"/>
  </r>
  <r>
    <x v="7"/>
    <x v="18"/>
    <s v="Parce qu'elle est très timide, "/>
    <s v="Aline ne dit rien pendant les cours."/>
    <s v="F"/>
    <n v="4.0659999999999998"/>
    <x v="2"/>
    <x v="0"/>
    <x v="1"/>
    <x v="6"/>
    <x v="3"/>
  </r>
  <r>
    <x v="7"/>
    <x v="19"/>
    <s v="Comme elle est très religieuse, "/>
    <s v="Marla ne fait rien le dimanche."/>
    <s v="F"/>
    <n v="3.85"/>
    <x v="2"/>
    <x v="0"/>
    <x v="1"/>
    <x v="21"/>
    <x v="3"/>
  </r>
  <r>
    <x v="7"/>
    <x v="20"/>
    <s v="Comme elle travaille comme relectrice toute la semaine, "/>
    <s v="Marie ne lit rien le week-end."/>
    <s v="F"/>
    <n v="3.4350000000000001"/>
    <x v="2"/>
    <x v="0"/>
    <x v="1"/>
    <x v="1"/>
    <x v="3"/>
  </r>
  <r>
    <x v="7"/>
    <x v="21"/>
    <s v="Pour bien digerer, "/>
    <s v="les gens ne mangent rien le soir."/>
    <s v="V"/>
    <n v="3.9390000000000001"/>
    <x v="2"/>
    <x v="1"/>
    <x v="1"/>
    <x v="19"/>
    <x v="3"/>
  </r>
  <r>
    <x v="7"/>
    <x v="22"/>
    <s v="Comme il est très dépensier, "/>
    <s v="Julien ne met rien de coté pour l'avenir."/>
    <s v="V"/>
    <n v="3.819"/>
    <x v="2"/>
    <x v="1"/>
    <x v="1"/>
    <x v="7"/>
    <x v="3"/>
  </r>
  <r>
    <x v="7"/>
    <x v="23"/>
    <s v="Elle est très intelligente mais elle a la tête dans les nuages : "/>
    <s v="Lucie ne voit rien autour d'elle."/>
    <s v="F"/>
    <n v="3.948"/>
    <x v="2"/>
    <x v="0"/>
    <x v="1"/>
    <x v="30"/>
    <x v="3"/>
  </r>
  <r>
    <x v="7"/>
    <x v="24"/>
    <s v="Quand on s'amuse, on a pas toujours envie de rester sobre : "/>
    <s v="personne n'aime l'eau dans les fêtes."/>
    <s v="V"/>
    <n v="3.9470000000000001"/>
    <x v="3"/>
    <x v="1"/>
    <x v="1"/>
    <x v="14"/>
    <x v="3"/>
  </r>
  <r>
    <x v="7"/>
    <x v="25"/>
    <s v="Dans ce bar, il y a de l'ambiance et on consomme beaucoup d'alcool : "/>
    <s v="personne ne boit d'eau ici."/>
    <s v="F"/>
    <n v="4.22"/>
    <x v="3"/>
    <x v="0"/>
    <x v="1"/>
    <x v="17"/>
    <x v="3"/>
  </r>
  <r>
    <x v="7"/>
    <x v="26"/>
    <s v="Tout le monde fait très attention pendant ce cours : "/>
    <s v="personne ne dit mot pendant une heure."/>
    <s v="V"/>
    <n v="4.0419999999999998"/>
    <x v="3"/>
    <x v="1"/>
    <x v="1"/>
    <x v="2"/>
    <x v="3"/>
  </r>
  <r>
    <x v="7"/>
    <x v="27"/>
    <s v="Beaucoup de gens se lèvent très tôt pendant la semaine, "/>
    <s v="personne ne fait ça le dimanche."/>
    <s v="V"/>
    <n v="8.1639999999999997"/>
    <x v="3"/>
    <x v="1"/>
    <x v="1"/>
    <x v="11"/>
    <x v="3"/>
  </r>
  <r>
    <x v="7"/>
    <x v="28"/>
    <s v="Tous les meubles d'Ikea viennent avec des notices de montage : "/>
    <s v="personne ne lit ça en général."/>
    <s v="V"/>
    <n v="11.28"/>
    <x v="3"/>
    <x v="1"/>
    <x v="1"/>
    <x v="15"/>
    <x v="3"/>
  </r>
  <r>
    <x v="7"/>
    <x v="29"/>
    <s v="Les oeufs sont difficiles à digérer. On en mange plutôt le matin ou le midi : "/>
    <s v="personne ne mange ça le soir. "/>
    <s v="F"/>
    <n v="3.69"/>
    <x v="3"/>
    <x v="0"/>
    <x v="1"/>
    <x v="10"/>
    <x v="3"/>
  </r>
  <r>
    <x v="7"/>
    <x v="30"/>
    <s v="Les mini-jupes sont super à la mode : "/>
    <s v="mais personne ne met ça à l'église."/>
    <s v="F"/>
    <n v="3.4830000000000001"/>
    <x v="3"/>
    <x v="0"/>
    <x v="1"/>
    <x v="3"/>
    <x v="3"/>
  </r>
  <r>
    <x v="7"/>
    <x v="31"/>
    <s v="Dans la brousse, les gens se promènent tout nu : "/>
    <s v="personne ne voit ça ici."/>
    <s v="F"/>
    <n v="4.899"/>
    <x v="3"/>
    <x v="0"/>
    <x v="1"/>
    <x v="28"/>
    <x v="3"/>
  </r>
  <r>
    <x v="7"/>
    <x v="32"/>
    <s v="Il y a un match de foot cet après-midi :"/>
    <s v="tout le monde va au stade."/>
    <s v="F"/>
    <n v="3.3220000000000001"/>
    <x v="4"/>
    <x v="0"/>
    <x v="1"/>
    <x v="26"/>
    <x v="3"/>
  </r>
  <r>
    <x v="7"/>
    <x v="33"/>
    <s v="La leçon d'aujourd'hui n'était pas trop claire :"/>
    <s v="chaque élève avait des questions de clarification."/>
    <s v="V"/>
    <n v="4.1630000000000003"/>
    <x v="4"/>
    <x v="1"/>
    <x v="1"/>
    <x v="38"/>
    <x v="3"/>
  </r>
  <r>
    <x v="7"/>
    <x v="34"/>
    <s v="Son ordi est cassé :"/>
    <s v="Alain va en acheter un nouveau."/>
    <s v="F"/>
    <n v="2.1800000000000002"/>
    <x v="4"/>
    <x v="0"/>
    <x v="1"/>
    <x v="33"/>
    <x v="3"/>
  </r>
  <r>
    <x v="7"/>
    <x v="35"/>
    <s v="Il fait vraiment très beau aujourd'hui :"/>
    <s v="tout le monde est dehors."/>
    <s v="F"/>
    <n v="3.9710000000000001"/>
    <x v="4"/>
    <x v="0"/>
    <x v="1"/>
    <x v="29"/>
    <x v="3"/>
  </r>
  <r>
    <x v="7"/>
    <x v="36"/>
    <s v="Demain, c'est un long week-end :"/>
    <s v="tout le monde part à la campagne."/>
    <s v="V"/>
    <n v="3.6269999999999998"/>
    <x v="4"/>
    <x v="1"/>
    <x v="1"/>
    <x v="35"/>
    <x v="3"/>
  </r>
  <r>
    <x v="7"/>
    <x v="37"/>
    <s v="Le printemps est arrivé :"/>
    <s v="tous les arbres sont en fleurs."/>
    <s v="V"/>
    <n v="2.6429999999999998"/>
    <x v="4"/>
    <x v="0"/>
    <x v="0"/>
    <x v="25"/>
    <x v="3"/>
  </r>
  <r>
    <x v="7"/>
    <x v="38"/>
    <s v="Aujourd'hui les gens ne se parlent plus face à face :"/>
    <s v="tout le monde utilise son téléphone portable."/>
    <s v="V"/>
    <n v="4.0030000000000001"/>
    <x v="4"/>
    <x v="1"/>
    <x v="1"/>
    <x v="0"/>
    <x v="3"/>
  </r>
  <r>
    <x v="7"/>
    <x v="39"/>
    <s v="C'est une habitude chez nous après le diner : "/>
    <s v="tout le monde regarde la télévision."/>
    <s v="V"/>
    <n v="3.2170000000000001"/>
    <x v="4"/>
    <x v="1"/>
    <x v="1"/>
    <x v="23"/>
    <x v="3"/>
  </r>
  <r>
    <x v="8"/>
    <x v="0"/>
    <s v="Dans cet hôtel, les clients ne sont pas contents du service :"/>
    <s v="personne n'aime rien ici."/>
    <s v="F"/>
    <n v="6.7450000000000001"/>
    <x v="0"/>
    <x v="0"/>
    <x v="1"/>
    <x v="23"/>
    <x v="1"/>
  </r>
  <r>
    <x v="8"/>
    <x v="1"/>
    <s v="Dans notre famille on est tous allergique à l'alcool : "/>
    <s v="personne ne boit rien dans les soirées."/>
    <s v="V"/>
    <n v="5.7480000000000002"/>
    <x v="0"/>
    <x v="1"/>
    <x v="1"/>
    <x v="35"/>
    <x v="1"/>
  </r>
  <r>
    <x v="8"/>
    <x v="2"/>
    <s v="Tous les profs s'ennuient en conseil de classe : "/>
    <s v="personne ne dit rien pendant les réunions."/>
    <s v="V"/>
    <n v="5.7389999999999999"/>
    <x v="0"/>
    <x v="1"/>
    <x v="1"/>
    <x v="25"/>
    <x v="1"/>
  </r>
  <r>
    <x v="8"/>
    <x v="3"/>
    <s v="Il fait vraiment trop chaud aujourd'hui :  "/>
    <s v="personne ne fait rien dehors. "/>
    <s v="V"/>
    <n v="3.4670000000000001"/>
    <x v="0"/>
    <x v="1"/>
    <x v="1"/>
    <x v="27"/>
    <x v="1"/>
  </r>
  <r>
    <x v="8"/>
    <x v="4"/>
    <s v="Les profs se plaignent tous que les élèves n'étudient pas pendant les vacances : "/>
    <s v="personne ne lit rien en été."/>
    <s v="F"/>
    <n v="9.9239999999999995"/>
    <x v="0"/>
    <x v="0"/>
    <x v="1"/>
    <x v="29"/>
    <x v="1"/>
  </r>
  <r>
    <x v="8"/>
    <x v="5"/>
    <s v="Depuis toujours, cette cantine est absolument infecte : "/>
    <s v="personne ne mange rien ici."/>
    <s v="V"/>
    <n v="8.7870000000000008"/>
    <x v="0"/>
    <x v="1"/>
    <x v="1"/>
    <x v="5"/>
    <x v="1"/>
  </r>
  <r>
    <x v="8"/>
    <x v="6"/>
    <s v="Dans ce pays, la monnaie n'a plus aucune valeur : "/>
    <s v="personne ne met rien à la banque."/>
    <s v="F"/>
    <n v="7.0510000000000002"/>
    <x v="0"/>
    <x v="0"/>
    <x v="1"/>
    <x v="4"/>
    <x v="1"/>
  </r>
  <r>
    <x v="8"/>
    <x v="7"/>
    <s v="On vient de couper l'électricité et il fait tout noir ici : "/>
    <s v="personne ne voit rien dans la pièce."/>
    <s v="F"/>
    <n v="5.6760000000000002"/>
    <x v="0"/>
    <x v="0"/>
    <x v="1"/>
    <x v="33"/>
    <x v="1"/>
  </r>
  <r>
    <x v="8"/>
    <x v="8"/>
    <s v="Dans ce restaurant on trouve toujours quelque chose de bon : "/>
    <s v="personne n'aime rien dans les plats proposés."/>
    <s v="F"/>
    <n v="8.2899999999999991"/>
    <x v="1"/>
    <x v="1"/>
    <x v="0"/>
    <x v="28"/>
    <x v="4"/>
  </r>
  <r>
    <x v="8"/>
    <x v="9"/>
    <s v="Chez les jeunes, la consommation d'alcool est effrayante :  "/>
    <s v="personne ne boit rien dans les soirées."/>
    <s v="V"/>
    <n v="11.66"/>
    <x v="1"/>
    <x v="0"/>
    <x v="0"/>
    <x v="26"/>
    <x v="4"/>
  </r>
  <r>
    <x v="8"/>
    <x v="10"/>
    <s v="Chez nous, les profs veulent tous donner leur avis : "/>
    <s v="personne ne dit rien pendant les réunions."/>
    <s v="F"/>
    <n v="6.1859999999999999"/>
    <x v="1"/>
    <x v="1"/>
    <x v="0"/>
    <x v="3"/>
    <x v="4"/>
  </r>
  <r>
    <x v="8"/>
    <x v="11"/>
    <s v="A l'approche des dates butoir, tout le monde travaille dur pour finir à temps :"/>
    <s v="personne ne fait rien ces jours-là."/>
    <s v="F"/>
    <n v="11.41"/>
    <x v="1"/>
    <x v="0"/>
    <x v="1"/>
    <x v="20"/>
    <x v="2"/>
  </r>
  <r>
    <x v="8"/>
    <x v="12"/>
    <s v="Dans cette école exceptionnelle, absolument tous les élèves font leurs devoirs : "/>
    <s v="personne ne lit rien pour sa classe."/>
    <s v="F"/>
    <n v="13.05"/>
    <x v="1"/>
    <x v="1"/>
    <x v="0"/>
    <x v="16"/>
    <x v="4"/>
  </r>
  <r>
    <x v="8"/>
    <x v="13"/>
    <s v="Même quand on fait un régime, il faut se nourrir : "/>
    <s v="personne ne mange rien pendant un mois."/>
    <s v="F"/>
    <n v="6.8109999999999999"/>
    <x v="1"/>
    <x v="0"/>
    <x v="1"/>
    <x v="0"/>
    <x v="2"/>
  </r>
  <r>
    <x v="8"/>
    <x v="14"/>
    <s v="La plupart des gens amassent un tas de bricoles inutiles :"/>
    <s v="personne ne met rien dans son placard."/>
    <s v="V"/>
    <n v="10.57"/>
    <x v="1"/>
    <x v="0"/>
    <x v="0"/>
    <x v="6"/>
    <x v="4"/>
  </r>
  <r>
    <x v="8"/>
    <x v="15"/>
    <s v="Les études cognitives nous montrent que même les aveugles ont une vision inconsciente : "/>
    <s v="personne ne voit rien du tout."/>
    <s v="F"/>
    <n v="14.24"/>
    <x v="1"/>
    <x v="1"/>
    <x v="0"/>
    <x v="22"/>
    <x v="4"/>
  </r>
  <r>
    <x v="8"/>
    <x v="16"/>
    <s v="La rupture avec son copain l'a complètement déprimée : "/>
    <s v="Noëlle n'aime rien en ce moment."/>
    <s v="V"/>
    <n v="5.0819999999999999"/>
    <x v="2"/>
    <x v="1"/>
    <x v="1"/>
    <x v="11"/>
    <x v="3"/>
  </r>
  <r>
    <x v="8"/>
    <x v="17"/>
    <s v="Quand on sort, il faut un chauffeur sobre : "/>
    <s v="Raoul ne boit rien aujourd'hui."/>
    <s v="V"/>
    <n v="6.3780000000000001"/>
    <x v="2"/>
    <x v="1"/>
    <x v="1"/>
    <x v="7"/>
    <x v="3"/>
  </r>
  <r>
    <x v="8"/>
    <x v="18"/>
    <s v="Parce qu'elle est très timide, "/>
    <s v="Aline ne dit rien pendant les cours."/>
    <s v="F"/>
    <n v="10.29"/>
    <x v="2"/>
    <x v="0"/>
    <x v="1"/>
    <x v="37"/>
    <x v="3"/>
  </r>
  <r>
    <x v="8"/>
    <x v="19"/>
    <s v="Comme elle est très religieuse, "/>
    <s v="Marla ne fait rien le dimanche."/>
    <s v="F"/>
    <n v="8.2739999999999991"/>
    <x v="2"/>
    <x v="0"/>
    <x v="1"/>
    <x v="38"/>
    <x v="3"/>
  </r>
  <r>
    <x v="8"/>
    <x v="20"/>
    <s v="Comme elle travaille comme relectrice toute la semaine, "/>
    <s v="Marie ne lit rien le week-end."/>
    <s v="F"/>
    <n v="9.3780000000000001"/>
    <x v="2"/>
    <x v="0"/>
    <x v="1"/>
    <x v="39"/>
    <x v="3"/>
  </r>
  <r>
    <x v="8"/>
    <x v="21"/>
    <s v="Pour bien digerer, "/>
    <s v="les gens ne mangent rien le soir."/>
    <s v="V"/>
    <n v="4.2050000000000001"/>
    <x v="2"/>
    <x v="1"/>
    <x v="1"/>
    <x v="32"/>
    <x v="3"/>
  </r>
  <r>
    <x v="8"/>
    <x v="22"/>
    <s v="Comme il est très dépensier, "/>
    <s v="Julien ne met rien de coté pour l'avenir."/>
    <s v="V"/>
    <n v="8.5299999999999994"/>
    <x v="2"/>
    <x v="1"/>
    <x v="1"/>
    <x v="31"/>
    <x v="3"/>
  </r>
  <r>
    <x v="8"/>
    <x v="23"/>
    <s v="Elle est très intelligente mais elle a la tête dans les nuages : "/>
    <s v="Lucie ne voit rien autour d'elle."/>
    <s v="F"/>
    <n v="7.8490000000000002"/>
    <x v="2"/>
    <x v="0"/>
    <x v="1"/>
    <x v="18"/>
    <x v="3"/>
  </r>
  <r>
    <x v="8"/>
    <x v="24"/>
    <s v="Quand on s'amuse, on a pas toujours envie de rester sobre : "/>
    <s v="personne n'aime l'eau dans les fêtes."/>
    <s v="V"/>
    <n v="8.42"/>
    <x v="3"/>
    <x v="1"/>
    <x v="1"/>
    <x v="13"/>
    <x v="3"/>
  </r>
  <r>
    <x v="8"/>
    <x v="25"/>
    <s v="Dans ce bar, il y a de l'ambiance et on consomme beaucoup d'alcool : "/>
    <s v="personne ne boit d'eau ici."/>
    <s v="F"/>
    <n v="10.55"/>
    <x v="3"/>
    <x v="0"/>
    <x v="1"/>
    <x v="14"/>
    <x v="3"/>
  </r>
  <r>
    <x v="8"/>
    <x v="26"/>
    <s v="Tout le monde fait très attention pendant ce cours : "/>
    <s v="personne ne dit mot pendant une heure."/>
    <s v="V"/>
    <n v="7.9139999999999997"/>
    <x v="3"/>
    <x v="1"/>
    <x v="1"/>
    <x v="17"/>
    <x v="3"/>
  </r>
  <r>
    <x v="8"/>
    <x v="27"/>
    <s v="Beaucoup de gens se lèvent très tôt pendant la semaine, "/>
    <s v="personne ne fait ça le dimanche."/>
    <s v="V"/>
    <n v="12.81"/>
    <x v="3"/>
    <x v="1"/>
    <x v="1"/>
    <x v="19"/>
    <x v="3"/>
  </r>
  <r>
    <x v="8"/>
    <x v="28"/>
    <s v="Tous les meubles d'Ikea viennent avec des notices de montage : "/>
    <s v="personne ne lit ça en général."/>
    <s v="V"/>
    <n v="7.94"/>
    <x v="3"/>
    <x v="1"/>
    <x v="1"/>
    <x v="30"/>
    <x v="3"/>
  </r>
  <r>
    <x v="8"/>
    <x v="29"/>
    <s v="Les oeufs sont difficiles à digérer. On en mange plutôt le matin ou le midi : "/>
    <s v="personne ne mange ça le soir. "/>
    <s v="F"/>
    <n v="6.907"/>
    <x v="3"/>
    <x v="0"/>
    <x v="1"/>
    <x v="1"/>
    <x v="3"/>
  </r>
  <r>
    <x v="8"/>
    <x v="30"/>
    <s v="Les mini-jupes sont super à la mode : "/>
    <s v="mais personne ne met ça à l'église."/>
    <s v="F"/>
    <n v="13.36"/>
    <x v="3"/>
    <x v="0"/>
    <x v="1"/>
    <x v="15"/>
    <x v="3"/>
  </r>
  <r>
    <x v="8"/>
    <x v="31"/>
    <s v="Dans la brousse, les gens se promènent tout nu : "/>
    <s v="personne ne voit ça ici."/>
    <s v="F"/>
    <n v="7.9790000000000001"/>
    <x v="3"/>
    <x v="0"/>
    <x v="1"/>
    <x v="36"/>
    <x v="3"/>
  </r>
  <r>
    <x v="8"/>
    <x v="32"/>
    <s v="Il y a un match de foot cet après-midi :"/>
    <s v="tout le monde va au stade."/>
    <s v="F"/>
    <n v="4.867"/>
    <x v="4"/>
    <x v="0"/>
    <x v="1"/>
    <x v="21"/>
    <x v="3"/>
  </r>
  <r>
    <x v="8"/>
    <x v="33"/>
    <s v="La leçon d'aujourd'hui n'était pas trop claire :"/>
    <s v="chaque élève avait des questions de clarification."/>
    <s v="V"/>
    <n v="9.2100000000000009"/>
    <x v="4"/>
    <x v="1"/>
    <x v="1"/>
    <x v="8"/>
    <x v="3"/>
  </r>
  <r>
    <x v="8"/>
    <x v="34"/>
    <s v="Son ordi est cassé :"/>
    <s v="Alain va en acheter un nouveau."/>
    <s v="F"/>
    <n v="4.8109999999999999"/>
    <x v="4"/>
    <x v="0"/>
    <x v="1"/>
    <x v="9"/>
    <x v="3"/>
  </r>
  <r>
    <x v="8"/>
    <x v="35"/>
    <s v="Il fait vraiment très beau aujourd'hui :"/>
    <s v="tout le monde est dehors."/>
    <s v="F"/>
    <n v="5.97"/>
    <x v="4"/>
    <x v="0"/>
    <x v="1"/>
    <x v="10"/>
    <x v="3"/>
  </r>
  <r>
    <x v="8"/>
    <x v="36"/>
    <s v="Demain, c'est un long week-end :"/>
    <s v="tout le monde part à la campagne."/>
    <s v="V"/>
    <n v="4.0270000000000001"/>
    <x v="4"/>
    <x v="1"/>
    <x v="1"/>
    <x v="34"/>
    <x v="3"/>
  </r>
  <r>
    <x v="8"/>
    <x v="37"/>
    <s v="Le printemps est arrivé :"/>
    <s v="tous les arbres sont en fleurs."/>
    <s v="F"/>
    <n v="4.907"/>
    <x v="4"/>
    <x v="0"/>
    <x v="1"/>
    <x v="12"/>
    <x v="3"/>
  </r>
  <r>
    <x v="8"/>
    <x v="38"/>
    <s v="Aujourd'hui les gens ne se parlent plus face à face :"/>
    <s v="tout le monde utilise son téléphone portable."/>
    <s v="V"/>
    <n v="7.6189999999999998"/>
    <x v="4"/>
    <x v="1"/>
    <x v="1"/>
    <x v="2"/>
    <x v="3"/>
  </r>
  <r>
    <x v="8"/>
    <x v="39"/>
    <s v="C'est une habitude chez nous après le diner : "/>
    <s v="tout le monde regarde la télévision."/>
    <s v="V"/>
    <n v="8.2919999999999998"/>
    <x v="4"/>
    <x v="1"/>
    <x v="1"/>
    <x v="24"/>
    <x v="3"/>
  </r>
  <r>
    <x v="9"/>
    <x v="0"/>
    <s v="Dans cet hôtel, les clients ne sont pas contents du service :"/>
    <s v="personne n'aime rien ici."/>
    <s v="F"/>
    <n v="5.202"/>
    <x v="0"/>
    <x v="0"/>
    <x v="1"/>
    <x v="38"/>
    <x v="1"/>
  </r>
  <r>
    <x v="9"/>
    <x v="1"/>
    <s v="Dans notre famille on est tous allergique à l'alcool : "/>
    <s v="personne ne boit rien dans les soirées."/>
    <s v="V"/>
    <n v="5.0590000000000002"/>
    <x v="0"/>
    <x v="1"/>
    <x v="1"/>
    <x v="28"/>
    <x v="1"/>
  </r>
  <r>
    <x v="9"/>
    <x v="2"/>
    <s v="Tous les profs s'ennuient en conseil de classe : "/>
    <s v="personne ne dit rien pendant les réunions."/>
    <s v="V"/>
    <n v="7.62"/>
    <x v="0"/>
    <x v="1"/>
    <x v="1"/>
    <x v="34"/>
    <x v="1"/>
  </r>
  <r>
    <x v="9"/>
    <x v="3"/>
    <s v="Il fait vraiment trop chaud aujourd'hui :  "/>
    <s v="personne ne fait rien dehors. "/>
    <s v="V"/>
    <n v="2.2429999999999999"/>
    <x v="0"/>
    <x v="1"/>
    <x v="1"/>
    <x v="9"/>
    <x v="1"/>
  </r>
  <r>
    <x v="9"/>
    <x v="4"/>
    <s v="Les profs se plaignent tous que les élèves n'étudient pas pendant les vacances : "/>
    <s v="personne ne lit rien en été."/>
    <s v="F"/>
    <n v="3.3210000000000002"/>
    <x v="0"/>
    <x v="0"/>
    <x v="1"/>
    <x v="1"/>
    <x v="1"/>
  </r>
  <r>
    <x v="9"/>
    <x v="5"/>
    <s v="Depuis toujours, cette cantine est absolument infecte : "/>
    <s v="personne ne mange rien ici."/>
    <s v="F"/>
    <n v="3.2989999999999999"/>
    <x v="0"/>
    <x v="1"/>
    <x v="0"/>
    <x v="13"/>
    <x v="0"/>
  </r>
  <r>
    <x v="9"/>
    <x v="6"/>
    <s v="Dans ce pays, la monnaie n'a plus aucune valeur : "/>
    <s v="personne ne met rien à la banque."/>
    <s v="F"/>
    <n v="3.9870000000000001"/>
    <x v="0"/>
    <x v="0"/>
    <x v="1"/>
    <x v="26"/>
    <x v="1"/>
  </r>
  <r>
    <x v="9"/>
    <x v="7"/>
    <s v="On vient de couper l'électricité et il fait tout noir ici : "/>
    <s v="personne ne voit rien dans la pièce."/>
    <s v="F"/>
    <n v="3.1379999999999999"/>
    <x v="0"/>
    <x v="0"/>
    <x v="1"/>
    <x v="8"/>
    <x v="1"/>
  </r>
  <r>
    <x v="9"/>
    <x v="8"/>
    <s v="Dans ce restaurant on trouve toujours quelque chose de bon : "/>
    <s v="personne n'aime rien dans les plats proposés."/>
    <s v="V"/>
    <n v="3.4260000000000002"/>
    <x v="1"/>
    <x v="1"/>
    <x v="1"/>
    <x v="33"/>
    <x v="2"/>
  </r>
  <r>
    <x v="9"/>
    <x v="9"/>
    <s v="Chez les jeunes, la consommation d'alcool est effrayante :  "/>
    <s v="personne ne boit rien dans les soirées."/>
    <s v="F"/>
    <n v="3.6829999999999998"/>
    <x v="1"/>
    <x v="0"/>
    <x v="1"/>
    <x v="14"/>
    <x v="2"/>
  </r>
  <r>
    <x v="9"/>
    <x v="10"/>
    <s v="Chez nous, les profs veulent tous donner leur avis : "/>
    <s v="personne ne dit rien pendant les réunions."/>
    <s v="F"/>
    <n v="5.13"/>
    <x v="1"/>
    <x v="1"/>
    <x v="0"/>
    <x v="4"/>
    <x v="4"/>
  </r>
  <r>
    <x v="9"/>
    <x v="11"/>
    <s v="A l'approche des dates butoir, tout le monde travaille dur pour finir à temps :"/>
    <s v="personne ne fait rien ces jours-là."/>
    <s v="F"/>
    <n v="4.45"/>
    <x v="1"/>
    <x v="0"/>
    <x v="1"/>
    <x v="6"/>
    <x v="2"/>
  </r>
  <r>
    <x v="9"/>
    <x v="12"/>
    <s v="Dans cette école exceptionnelle, absolument tous les élèves font leurs devoirs : "/>
    <s v="personne ne lit rien pour sa classe."/>
    <s v="V"/>
    <n v="6.7229999999999999"/>
    <x v="1"/>
    <x v="1"/>
    <x v="1"/>
    <x v="23"/>
    <x v="2"/>
  </r>
  <r>
    <x v="9"/>
    <x v="13"/>
    <s v="Même quand on fait un régime, il faut se nourrir : "/>
    <s v="personne ne mange rien pendant un mois."/>
    <s v="F"/>
    <n v="5.226"/>
    <x v="1"/>
    <x v="0"/>
    <x v="1"/>
    <x v="31"/>
    <x v="2"/>
  </r>
  <r>
    <x v="9"/>
    <x v="14"/>
    <s v="La plupart des gens amassent un tas de bricoles inutiles :"/>
    <s v="personne ne met rien dans son placard."/>
    <s v="V"/>
    <n v="3.3940000000000001"/>
    <x v="1"/>
    <x v="0"/>
    <x v="0"/>
    <x v="3"/>
    <x v="4"/>
  </r>
  <r>
    <x v="9"/>
    <x v="15"/>
    <s v="Les études cognitives nous montrent que même les aveugles ont une vision inconsciente : "/>
    <s v="personne ne voit rien du tout."/>
    <s v="V"/>
    <n v="5.7629999999999999"/>
    <x v="1"/>
    <x v="1"/>
    <x v="1"/>
    <x v="5"/>
    <x v="2"/>
  </r>
  <r>
    <x v="9"/>
    <x v="16"/>
    <s v="La rupture avec son copain l'a complètement déprimée : "/>
    <s v="Noëlle n'aime rien en ce moment."/>
    <s v="V"/>
    <n v="3.5379999999999998"/>
    <x v="2"/>
    <x v="1"/>
    <x v="1"/>
    <x v="36"/>
    <x v="3"/>
  </r>
  <r>
    <x v="9"/>
    <x v="17"/>
    <s v="Quand on sort, il faut un chauffeur sobre : "/>
    <s v="Raoul ne boit rien aujourd'hui."/>
    <s v="F"/>
    <n v="2.6970000000000001"/>
    <x v="2"/>
    <x v="1"/>
    <x v="0"/>
    <x v="0"/>
    <x v="3"/>
  </r>
  <r>
    <x v="9"/>
    <x v="18"/>
    <s v="Parce qu'elle est très timide, "/>
    <s v="Aline ne dit rien pendant les cours."/>
    <s v="F"/>
    <n v="3.0419999999999998"/>
    <x v="2"/>
    <x v="0"/>
    <x v="1"/>
    <x v="24"/>
    <x v="3"/>
  </r>
  <r>
    <x v="9"/>
    <x v="19"/>
    <s v="Comme elle est très religieuse, "/>
    <s v="Marla ne fait rien le dimanche."/>
    <s v="F"/>
    <n v="2.4750000000000001"/>
    <x v="2"/>
    <x v="0"/>
    <x v="1"/>
    <x v="20"/>
    <x v="3"/>
  </r>
  <r>
    <x v="9"/>
    <x v="20"/>
    <s v="Comme elle travaille comme relectrice toute la semaine, "/>
    <s v="Marie ne lit rien le week-end."/>
    <s v="F"/>
    <n v="4.859"/>
    <x v="2"/>
    <x v="0"/>
    <x v="1"/>
    <x v="32"/>
    <x v="3"/>
  </r>
  <r>
    <x v="9"/>
    <x v="21"/>
    <s v="Pour bien digerer, "/>
    <s v="les gens ne mangent rien le soir."/>
    <s v="V"/>
    <n v="3.923"/>
    <x v="2"/>
    <x v="1"/>
    <x v="1"/>
    <x v="17"/>
    <x v="3"/>
  </r>
  <r>
    <x v="9"/>
    <x v="22"/>
    <s v="Comme il est très dépensier, "/>
    <s v="Julien ne met rien de coté pour l'avenir."/>
    <s v="V"/>
    <n v="7.0979999999999999"/>
    <x v="2"/>
    <x v="1"/>
    <x v="1"/>
    <x v="30"/>
    <x v="3"/>
  </r>
  <r>
    <x v="9"/>
    <x v="23"/>
    <s v="Elle est très intelligente mais elle a la tête dans les nuages : "/>
    <s v="Lucie ne voit rien autour d'elle."/>
    <s v="F"/>
    <n v="2.4660000000000002"/>
    <x v="2"/>
    <x v="0"/>
    <x v="1"/>
    <x v="19"/>
    <x v="3"/>
  </r>
  <r>
    <x v="9"/>
    <x v="24"/>
    <s v="Quand on s'amuse, on a pas toujours envie de rester sobre : "/>
    <s v="personne n'aime l'eau dans les fêtes."/>
    <s v="F"/>
    <n v="4.5940000000000003"/>
    <x v="3"/>
    <x v="1"/>
    <x v="0"/>
    <x v="35"/>
    <x v="3"/>
  </r>
  <r>
    <x v="9"/>
    <x v="25"/>
    <s v="Dans ce bar, il y a de l'ambiance et on consomme beaucoup d'alcool : "/>
    <s v="personne ne boit d'eau ici."/>
    <s v="F"/>
    <n v="3.387"/>
    <x v="3"/>
    <x v="0"/>
    <x v="1"/>
    <x v="16"/>
    <x v="3"/>
  </r>
  <r>
    <x v="9"/>
    <x v="26"/>
    <s v="Tout le monde fait très attention pendant ce cours : "/>
    <s v="personne ne dit mot pendant une heure."/>
    <s v="V"/>
    <n v="9.0510000000000002"/>
    <x v="3"/>
    <x v="1"/>
    <x v="1"/>
    <x v="15"/>
    <x v="3"/>
  </r>
  <r>
    <x v="9"/>
    <x v="27"/>
    <s v="Beaucoup de gens se lèvent très tôt pendant la semaine, "/>
    <s v="personne ne fait ça le dimanche."/>
    <s v="F"/>
    <n v="4.4829999999999997"/>
    <x v="3"/>
    <x v="1"/>
    <x v="0"/>
    <x v="10"/>
    <x v="3"/>
  </r>
  <r>
    <x v="9"/>
    <x v="28"/>
    <s v="Tous les meubles d'Ikea viennent avec des notices de montage : "/>
    <s v="personne ne lit ça en général."/>
    <s v="V"/>
    <n v="3.6280000000000001"/>
    <x v="3"/>
    <x v="1"/>
    <x v="1"/>
    <x v="25"/>
    <x v="3"/>
  </r>
  <r>
    <x v="9"/>
    <x v="29"/>
    <s v="Les oeufs sont difficiles à digérer. On en mange plutôt le matin ou le midi : "/>
    <s v="personne ne mange ça le soir. "/>
    <s v="F"/>
    <n v="3.282"/>
    <x v="3"/>
    <x v="0"/>
    <x v="1"/>
    <x v="27"/>
    <x v="3"/>
  </r>
  <r>
    <x v="9"/>
    <x v="30"/>
    <s v="Les mini-jupes sont super à la mode : "/>
    <s v="mais personne ne met ça à l'église."/>
    <s v="F"/>
    <n v="3.5"/>
    <x v="3"/>
    <x v="0"/>
    <x v="1"/>
    <x v="7"/>
    <x v="3"/>
  </r>
  <r>
    <x v="9"/>
    <x v="31"/>
    <s v="Dans la brousse, les gens se promènent tout nu : "/>
    <s v="personne ne voit ça ici."/>
    <s v="F"/>
    <n v="2.9159999999999999"/>
    <x v="3"/>
    <x v="0"/>
    <x v="1"/>
    <x v="37"/>
    <x v="3"/>
  </r>
  <r>
    <x v="9"/>
    <x v="32"/>
    <s v="Il y a un match de foot cet après-midi :"/>
    <s v="tout le monde va au stade."/>
    <s v="F"/>
    <n v="4.9450000000000003"/>
    <x v="4"/>
    <x v="0"/>
    <x v="1"/>
    <x v="22"/>
    <x v="3"/>
  </r>
  <r>
    <x v="9"/>
    <x v="33"/>
    <s v="La leçon d'aujourd'hui n'était pas trop claire :"/>
    <s v="chaque élève avait des questions de clarification."/>
    <s v="F"/>
    <n v="3.4910000000000001"/>
    <x v="4"/>
    <x v="1"/>
    <x v="0"/>
    <x v="18"/>
    <x v="3"/>
  </r>
  <r>
    <x v="9"/>
    <x v="34"/>
    <s v="Son ordi est cassé :"/>
    <s v="Alain va en acheter un nouveau."/>
    <s v="F"/>
    <n v="3.9630000000000001"/>
    <x v="4"/>
    <x v="0"/>
    <x v="1"/>
    <x v="12"/>
    <x v="3"/>
  </r>
  <r>
    <x v="9"/>
    <x v="35"/>
    <s v="Il fait vraiment très beau aujourd'hui :"/>
    <s v="tout le monde est dehors."/>
    <s v="F"/>
    <n v="3.0659999999999998"/>
    <x v="4"/>
    <x v="0"/>
    <x v="1"/>
    <x v="29"/>
    <x v="3"/>
  </r>
  <r>
    <x v="9"/>
    <x v="36"/>
    <s v="Demain, c'est un long week-end :"/>
    <s v="tout le monde part à la campagne."/>
    <s v="F"/>
    <n v="3.738"/>
    <x v="4"/>
    <x v="1"/>
    <x v="0"/>
    <x v="11"/>
    <x v="3"/>
  </r>
  <r>
    <x v="9"/>
    <x v="37"/>
    <s v="Le printemps est arrivé :"/>
    <s v="tous les arbres sont en fleurs."/>
    <s v="F"/>
    <n v="3.9540000000000002"/>
    <x v="4"/>
    <x v="0"/>
    <x v="1"/>
    <x v="2"/>
    <x v="3"/>
  </r>
  <r>
    <x v="9"/>
    <x v="38"/>
    <s v="Aujourd'hui les gens ne se parlent plus face à face :"/>
    <s v="tout le monde utilise son téléphone portable."/>
    <s v="V"/>
    <n v="3.226"/>
    <x v="4"/>
    <x v="1"/>
    <x v="1"/>
    <x v="21"/>
    <x v="3"/>
  </r>
  <r>
    <x v="9"/>
    <x v="39"/>
    <s v="C'est une habitude chez nous après le diner : "/>
    <s v="tout le monde regarde la télévision."/>
    <s v="V"/>
    <n v="4.1870000000000003"/>
    <x v="4"/>
    <x v="1"/>
    <x v="1"/>
    <x v="39"/>
    <x v="3"/>
  </r>
  <r>
    <x v="10"/>
    <x v="0"/>
    <s v="Dans cet hôtel, les clients ne sont pas contents du service :"/>
    <s v="personne n'aime rien ici."/>
    <s v="F"/>
    <n v="8.0519999999999996"/>
    <x v="0"/>
    <x v="0"/>
    <x v="1"/>
    <x v="32"/>
    <x v="1"/>
  </r>
  <r>
    <x v="10"/>
    <x v="1"/>
    <s v="Dans notre famille on est tous allergique à l'alcool : "/>
    <s v="personne ne boit rien dans les soirées."/>
    <s v="V"/>
    <n v="5.1870000000000003"/>
    <x v="0"/>
    <x v="1"/>
    <x v="1"/>
    <x v="10"/>
    <x v="1"/>
  </r>
  <r>
    <x v="10"/>
    <x v="2"/>
    <s v="Tous les profs s'ennuient en conseil de classe : "/>
    <s v="personne ne dit rien pendant les réunions."/>
    <s v="V"/>
    <n v="5.6189999999999998"/>
    <x v="0"/>
    <x v="1"/>
    <x v="1"/>
    <x v="3"/>
    <x v="1"/>
  </r>
  <r>
    <x v="10"/>
    <x v="3"/>
    <s v="Il fait vraiment trop chaud aujourd'hui :  "/>
    <s v="personne ne fait rien dehors. "/>
    <s v="V"/>
    <n v="6.7709999999999999"/>
    <x v="0"/>
    <x v="1"/>
    <x v="1"/>
    <x v="6"/>
    <x v="1"/>
  </r>
  <r>
    <x v="10"/>
    <x v="4"/>
    <s v="Les profs se plaignent tous que les élèves n'étudient pas pendant les vacances : "/>
    <s v="personne ne lit rien en été."/>
    <s v="F"/>
    <n v="8.7219999999999995"/>
    <x v="0"/>
    <x v="0"/>
    <x v="1"/>
    <x v="2"/>
    <x v="1"/>
  </r>
  <r>
    <x v="10"/>
    <x v="5"/>
    <s v="Depuis toujours, cette cantine est absolument infecte : "/>
    <s v="personne ne mange rien ici."/>
    <s v="V"/>
    <n v="5.8090000000000002"/>
    <x v="0"/>
    <x v="1"/>
    <x v="1"/>
    <x v="14"/>
    <x v="1"/>
  </r>
  <r>
    <x v="10"/>
    <x v="6"/>
    <s v="Dans ce pays, la monnaie n'a plus aucune valeur : "/>
    <s v="personne ne met rien à la banque."/>
    <s v="F"/>
    <n v="3.9279999999999999"/>
    <x v="0"/>
    <x v="0"/>
    <x v="1"/>
    <x v="24"/>
    <x v="1"/>
  </r>
  <r>
    <x v="10"/>
    <x v="7"/>
    <s v="On vient de couper l'électricité et il fait tout noir ici : "/>
    <s v="personne ne voit rien dans la pièce."/>
    <s v="F"/>
    <n v="7.1459999999999999"/>
    <x v="0"/>
    <x v="0"/>
    <x v="1"/>
    <x v="7"/>
    <x v="1"/>
  </r>
  <r>
    <x v="10"/>
    <x v="8"/>
    <s v="Dans ce restaurant on trouve toujours quelque chose de bon : "/>
    <s v="personne n'aime rien dans les plats proposés."/>
    <s v="V"/>
    <n v="6.4740000000000002"/>
    <x v="1"/>
    <x v="1"/>
    <x v="1"/>
    <x v="23"/>
    <x v="2"/>
  </r>
  <r>
    <x v="10"/>
    <x v="9"/>
    <s v="Chez les jeunes, la consommation d'alcool est effrayante :  "/>
    <s v="personne ne boit rien dans les soirées."/>
    <s v="F"/>
    <n v="7.0179999999999998"/>
    <x v="1"/>
    <x v="0"/>
    <x v="1"/>
    <x v="31"/>
    <x v="2"/>
  </r>
  <r>
    <x v="10"/>
    <x v="10"/>
    <s v="Chez nous, les profs veulent tous donner leur avis : "/>
    <s v="personne ne dit rien pendant les réunions."/>
    <s v="V"/>
    <n v="6.1710000000000003"/>
    <x v="1"/>
    <x v="1"/>
    <x v="1"/>
    <x v="4"/>
    <x v="2"/>
  </r>
  <r>
    <x v="10"/>
    <x v="11"/>
    <s v="A l'approche des dates butoir, tout le monde travaille dur pour finir à temps :"/>
    <s v="personne ne fait rien ces jours-là."/>
    <s v="F"/>
    <n v="6.97"/>
    <x v="1"/>
    <x v="0"/>
    <x v="1"/>
    <x v="27"/>
    <x v="2"/>
  </r>
  <r>
    <x v="10"/>
    <x v="12"/>
    <s v="Dans cette école exceptionnelle, absolument tous les élèves font leurs devoirs : "/>
    <s v="personne ne lit rien pour sa classe."/>
    <s v="V"/>
    <n v="16.39"/>
    <x v="1"/>
    <x v="1"/>
    <x v="1"/>
    <x v="19"/>
    <x v="2"/>
  </r>
  <r>
    <x v="10"/>
    <x v="13"/>
    <s v="Même quand on fait un régime, il faut se nourrir : "/>
    <s v="personne ne mange rien pendant un mois."/>
    <s v="F"/>
    <n v="11.03"/>
    <x v="1"/>
    <x v="0"/>
    <x v="1"/>
    <x v="17"/>
    <x v="2"/>
  </r>
  <r>
    <x v="10"/>
    <x v="14"/>
    <s v="La plupart des gens amassent un tas de bricoles inutiles :"/>
    <s v="personne ne met rien dans son placard."/>
    <s v="F"/>
    <n v="7.29"/>
    <x v="1"/>
    <x v="0"/>
    <x v="1"/>
    <x v="11"/>
    <x v="2"/>
  </r>
  <r>
    <x v="10"/>
    <x v="15"/>
    <s v="Les études cognitives nous montrent que même les aveugles ont une vision inconsciente : "/>
    <s v="personne ne voit rien du tout."/>
    <s v="V"/>
    <n v="7.1150000000000002"/>
    <x v="1"/>
    <x v="1"/>
    <x v="1"/>
    <x v="26"/>
    <x v="2"/>
  </r>
  <r>
    <x v="10"/>
    <x v="16"/>
    <s v="La rupture avec son copain l'a complètement déprimée : "/>
    <s v="Noëlle n'aime rien en ce moment."/>
    <s v="F"/>
    <n v="5.65"/>
    <x v="2"/>
    <x v="1"/>
    <x v="0"/>
    <x v="36"/>
    <x v="3"/>
  </r>
  <r>
    <x v="10"/>
    <x v="17"/>
    <s v="Quand on sort, il faut un chauffeur sobre : "/>
    <s v="Raoul ne boit rien aujourd'hui."/>
    <s v="F"/>
    <n v="7.5780000000000003"/>
    <x v="2"/>
    <x v="1"/>
    <x v="0"/>
    <x v="29"/>
    <x v="3"/>
  </r>
  <r>
    <x v="10"/>
    <x v="18"/>
    <s v="Parce qu'elle est très timide, "/>
    <s v="Aline ne dit rien pendant les cours."/>
    <s v="F"/>
    <n v="8.2439999999999998"/>
    <x v="2"/>
    <x v="0"/>
    <x v="1"/>
    <x v="15"/>
    <x v="3"/>
  </r>
  <r>
    <x v="10"/>
    <x v="19"/>
    <s v="Comme elle est très religieuse, "/>
    <s v="Marla ne fait rien le dimanche."/>
    <s v="F"/>
    <n v="6.6189999999999998"/>
    <x v="2"/>
    <x v="0"/>
    <x v="1"/>
    <x v="30"/>
    <x v="3"/>
  </r>
  <r>
    <x v="10"/>
    <x v="20"/>
    <s v="Comme elle travaille comme relectrice toute la semaine, "/>
    <s v="Marie ne lit rien le week-end."/>
    <s v="F"/>
    <n v="7.6109999999999998"/>
    <x v="2"/>
    <x v="0"/>
    <x v="1"/>
    <x v="25"/>
    <x v="3"/>
  </r>
  <r>
    <x v="10"/>
    <x v="21"/>
    <s v="Pour bien digerer, "/>
    <s v="les gens ne mangent rien le soir."/>
    <s v="F"/>
    <n v="7.0359999999999996"/>
    <x v="2"/>
    <x v="1"/>
    <x v="0"/>
    <x v="35"/>
    <x v="3"/>
  </r>
  <r>
    <x v="10"/>
    <x v="22"/>
    <s v="Comme il est très dépensier, "/>
    <s v="Julien ne met rien de coté pour l'avenir."/>
    <s v="V"/>
    <n v="4.7539999999999996"/>
    <x v="2"/>
    <x v="1"/>
    <x v="1"/>
    <x v="16"/>
    <x v="3"/>
  </r>
  <r>
    <x v="10"/>
    <x v="23"/>
    <s v="Elle est très intelligente mais elle a la tête dans les nuages : "/>
    <s v="Lucie ne voit rien autour d'elle."/>
    <s v="F"/>
    <n v="5.1870000000000003"/>
    <x v="2"/>
    <x v="0"/>
    <x v="1"/>
    <x v="34"/>
    <x v="3"/>
  </r>
  <r>
    <x v="10"/>
    <x v="24"/>
    <s v="Quand on s'amuse, on a pas toujours envie de rester sobre : "/>
    <s v="personne n'aime l'eau dans les fêtes."/>
    <s v="F"/>
    <n v="6.9390000000000001"/>
    <x v="3"/>
    <x v="1"/>
    <x v="0"/>
    <x v="21"/>
    <x v="3"/>
  </r>
  <r>
    <x v="10"/>
    <x v="25"/>
    <s v="Dans ce bar, il y a de l'ambiance et on consomme beaucoup d'alcool : "/>
    <s v="personne ne boit d'eau ici."/>
    <s v="F"/>
    <n v="5.1390000000000002"/>
    <x v="3"/>
    <x v="0"/>
    <x v="1"/>
    <x v="33"/>
    <x v="3"/>
  </r>
  <r>
    <x v="10"/>
    <x v="26"/>
    <s v="Tout le monde fait très attention pendant ce cours : "/>
    <s v="personne ne dit mot pendant une heure."/>
    <s v="V"/>
    <n v="6.819"/>
    <x v="3"/>
    <x v="1"/>
    <x v="1"/>
    <x v="8"/>
    <x v="3"/>
  </r>
  <r>
    <x v="10"/>
    <x v="27"/>
    <s v="Beaucoup de gens se lèvent très tôt pendant la semaine, "/>
    <s v="personne ne fait ça le dimanche."/>
    <s v="F"/>
    <n v="6.883"/>
    <x v="3"/>
    <x v="1"/>
    <x v="0"/>
    <x v="18"/>
    <x v="3"/>
  </r>
  <r>
    <x v="10"/>
    <x v="28"/>
    <s v="Tous les meubles d'Ikea viennent avec des notices de montage : "/>
    <s v="personne ne lit ça en général."/>
    <s v="V"/>
    <n v="6.6740000000000004"/>
    <x v="3"/>
    <x v="1"/>
    <x v="1"/>
    <x v="28"/>
    <x v="3"/>
  </r>
  <r>
    <x v="10"/>
    <x v="29"/>
    <s v="Les oeufs sont difficiles à digérer. On en mange plutôt le matin ou le midi : "/>
    <s v="personne ne mange ça le soir. "/>
    <s v="F"/>
    <n v="7.4509999999999996"/>
    <x v="3"/>
    <x v="0"/>
    <x v="1"/>
    <x v="13"/>
    <x v="3"/>
  </r>
  <r>
    <x v="10"/>
    <x v="30"/>
    <s v="Les mini-jupes sont super à la mode : "/>
    <s v="mais personne ne met ça à l'église."/>
    <s v="F"/>
    <n v="5.9720000000000004"/>
    <x v="3"/>
    <x v="0"/>
    <x v="1"/>
    <x v="37"/>
    <x v="3"/>
  </r>
  <r>
    <x v="10"/>
    <x v="31"/>
    <s v="Dans la brousse, les gens se promènent tout nu : "/>
    <s v="personne ne voit ça ici."/>
    <s v="F"/>
    <n v="7.0750000000000002"/>
    <x v="3"/>
    <x v="0"/>
    <x v="1"/>
    <x v="22"/>
    <x v="3"/>
  </r>
  <r>
    <x v="10"/>
    <x v="32"/>
    <s v="Il y a un match de foot cet après-midi :"/>
    <s v="tout le monde va au stade."/>
    <s v="F"/>
    <n v="6.6280000000000001"/>
    <x v="4"/>
    <x v="0"/>
    <x v="1"/>
    <x v="39"/>
    <x v="3"/>
  </r>
  <r>
    <x v="10"/>
    <x v="33"/>
    <s v="La leçon d'aujourd'hui n'était pas trop claire :"/>
    <s v="chaque élève avait des questions de clarification."/>
    <s v="V"/>
    <n v="8.4830000000000005"/>
    <x v="4"/>
    <x v="1"/>
    <x v="1"/>
    <x v="20"/>
    <x v="3"/>
  </r>
  <r>
    <x v="10"/>
    <x v="34"/>
    <s v="Son ordi est cassé :"/>
    <s v="Alain va en acheter un nouveau."/>
    <s v="F"/>
    <n v="5.665"/>
    <x v="4"/>
    <x v="0"/>
    <x v="1"/>
    <x v="38"/>
    <x v="3"/>
  </r>
  <r>
    <x v="10"/>
    <x v="35"/>
    <s v="Il fait vraiment très beau aujourd'hui :"/>
    <s v="tout le monde est dehors."/>
    <s v="F"/>
    <n v="6.3380000000000001"/>
    <x v="4"/>
    <x v="0"/>
    <x v="1"/>
    <x v="12"/>
    <x v="3"/>
  </r>
  <r>
    <x v="10"/>
    <x v="36"/>
    <s v="Demain, c'est un long week-end :"/>
    <s v="tout le monde part à la campagne."/>
    <s v="V"/>
    <n v="5.2119999999999997"/>
    <x v="4"/>
    <x v="1"/>
    <x v="1"/>
    <x v="5"/>
    <x v="3"/>
  </r>
  <r>
    <x v="10"/>
    <x v="37"/>
    <s v="Le printemps est arrivé :"/>
    <s v="tous les arbres sont en fleurs."/>
    <s v="F"/>
    <n v="4.6189999999999998"/>
    <x v="4"/>
    <x v="0"/>
    <x v="1"/>
    <x v="0"/>
    <x v="3"/>
  </r>
  <r>
    <x v="10"/>
    <x v="38"/>
    <s v="Aujourd'hui les gens ne se parlent plus face à face :"/>
    <s v="tout le monde utilise son téléphone portable."/>
    <s v="V"/>
    <n v="13.48"/>
    <x v="4"/>
    <x v="1"/>
    <x v="1"/>
    <x v="9"/>
    <x v="3"/>
  </r>
  <r>
    <x v="10"/>
    <x v="39"/>
    <s v="C'est une habitude chez nous après le diner : "/>
    <s v="tout le monde regarde la télévision."/>
    <s v="V"/>
    <n v="7.6890000000000001"/>
    <x v="4"/>
    <x v="1"/>
    <x v="1"/>
    <x v="1"/>
    <x v="3"/>
  </r>
  <r>
    <x v="11"/>
    <x v="0"/>
    <s v="Dans cet hôtel, les clients ne sont pas contents du service :"/>
    <s v="personne n'aime rien ici."/>
    <s v="F"/>
    <n v="13.92"/>
    <x v="0"/>
    <x v="0"/>
    <x v="1"/>
    <x v="15"/>
    <x v="1"/>
  </r>
  <r>
    <x v="11"/>
    <x v="1"/>
    <s v="Dans notre famille on est tous allergique à l'alcool : "/>
    <s v="personne ne boit rien dans les soirées."/>
    <s v="V"/>
    <n v="5.57"/>
    <x v="0"/>
    <x v="1"/>
    <x v="1"/>
    <x v="4"/>
    <x v="1"/>
  </r>
  <r>
    <x v="11"/>
    <x v="2"/>
    <s v="Tous les profs s'ennuient en conseil de classe : "/>
    <s v="personne ne dit rien pendant les réunions."/>
    <s v="V"/>
    <n v="7.7789999999999999"/>
    <x v="0"/>
    <x v="1"/>
    <x v="1"/>
    <x v="6"/>
    <x v="1"/>
  </r>
  <r>
    <x v="11"/>
    <x v="3"/>
    <s v="Il fait vraiment trop chaud aujourd'hui :  "/>
    <s v="personne ne fait rien dehors. "/>
    <s v="V"/>
    <n v="3.9780000000000002"/>
    <x v="0"/>
    <x v="1"/>
    <x v="1"/>
    <x v="37"/>
    <x v="1"/>
  </r>
  <r>
    <x v="11"/>
    <x v="4"/>
    <s v="Les profs se plaignent tous que les élèves n'étudient pas pendant les vacances : "/>
    <s v="personne ne lit rien en été."/>
    <s v="F"/>
    <n v="6.0190000000000001"/>
    <x v="0"/>
    <x v="0"/>
    <x v="1"/>
    <x v="2"/>
    <x v="1"/>
  </r>
  <r>
    <x v="11"/>
    <x v="5"/>
    <s v="Depuis toujours, cette cantine est absolument infecte : "/>
    <s v="personne ne mange rien ici."/>
    <s v="V"/>
    <n v="4.1130000000000004"/>
    <x v="0"/>
    <x v="1"/>
    <x v="1"/>
    <x v="34"/>
    <x v="1"/>
  </r>
  <r>
    <x v="11"/>
    <x v="6"/>
    <s v="Dans ce pays, la monnaie n'a plus aucune valeur : "/>
    <s v="personne ne met rien à la banque."/>
    <s v="F"/>
    <n v="6.4109999999999996"/>
    <x v="0"/>
    <x v="0"/>
    <x v="1"/>
    <x v="24"/>
    <x v="1"/>
  </r>
  <r>
    <x v="11"/>
    <x v="7"/>
    <s v="On vient de couper l'électricité et il fait tout noir ici : "/>
    <s v="personne ne voit rien dans la pièce."/>
    <s v="F"/>
    <n v="7.1539999999999999"/>
    <x v="0"/>
    <x v="0"/>
    <x v="1"/>
    <x v="12"/>
    <x v="1"/>
  </r>
  <r>
    <x v="11"/>
    <x v="8"/>
    <s v="Dans ce restaurant on trouve toujours quelque chose de bon : "/>
    <s v="personne n'aime rien dans les plats proposés."/>
    <s v="V"/>
    <n v="10.6"/>
    <x v="1"/>
    <x v="1"/>
    <x v="1"/>
    <x v="11"/>
    <x v="2"/>
  </r>
  <r>
    <x v="11"/>
    <x v="9"/>
    <s v="Chez les jeunes, la consommation d'alcool est effrayante :  "/>
    <s v="personne ne boit rien dans les soirées."/>
    <s v="F"/>
    <n v="4.8010000000000002"/>
    <x v="1"/>
    <x v="0"/>
    <x v="1"/>
    <x v="14"/>
    <x v="2"/>
  </r>
  <r>
    <x v="11"/>
    <x v="10"/>
    <s v="Chez nous, les profs veulent tous donner leur avis : "/>
    <s v="personne ne dit rien pendant les réunions."/>
    <s v="V"/>
    <n v="6.875"/>
    <x v="1"/>
    <x v="1"/>
    <x v="1"/>
    <x v="7"/>
    <x v="2"/>
  </r>
  <r>
    <x v="11"/>
    <x v="11"/>
    <s v="A l'approche des dates butoir, tout le monde travaille dur pour finir à temps :"/>
    <s v="personne ne fait rien ces jours-là."/>
    <s v="F"/>
    <n v="7.258"/>
    <x v="1"/>
    <x v="0"/>
    <x v="1"/>
    <x v="21"/>
    <x v="2"/>
  </r>
  <r>
    <x v="11"/>
    <x v="12"/>
    <s v="Dans cette école exceptionnelle, absolument tous les élèves font leurs devoirs : "/>
    <s v="personne ne lit rien pour sa classe."/>
    <s v="V"/>
    <n v="10.93"/>
    <x v="1"/>
    <x v="1"/>
    <x v="1"/>
    <x v="10"/>
    <x v="2"/>
  </r>
  <r>
    <x v="11"/>
    <x v="13"/>
    <s v="Même quand on fait un régime, il faut se nourrir : "/>
    <s v="personne ne mange rien pendant un mois."/>
    <s v="F"/>
    <n v="5.6020000000000003"/>
    <x v="1"/>
    <x v="0"/>
    <x v="1"/>
    <x v="20"/>
    <x v="2"/>
  </r>
  <r>
    <x v="11"/>
    <x v="14"/>
    <s v="La plupart des gens amassent un tas de bricoles inutiles :"/>
    <s v="personne ne met rien dans son placard."/>
    <s v="F"/>
    <n v="4.5869999999999997"/>
    <x v="1"/>
    <x v="0"/>
    <x v="1"/>
    <x v="29"/>
    <x v="2"/>
  </r>
  <r>
    <x v="11"/>
    <x v="15"/>
    <s v="Les études cognitives nous montrent que même les aveugles ont une vision inconsciente : "/>
    <s v="personne ne voit rien du tout."/>
    <s v="V"/>
    <n v="9.9930000000000003"/>
    <x v="1"/>
    <x v="1"/>
    <x v="1"/>
    <x v="8"/>
    <x v="2"/>
  </r>
  <r>
    <x v="11"/>
    <x v="16"/>
    <s v="La rupture avec son copain l'a complètement déprimée : "/>
    <s v="Noëlle n'aime rien en ce moment."/>
    <s v="V"/>
    <n v="5.85"/>
    <x v="2"/>
    <x v="1"/>
    <x v="1"/>
    <x v="36"/>
    <x v="3"/>
  </r>
  <r>
    <x v="11"/>
    <x v="17"/>
    <s v="Quand on sort, il faut un chauffeur sobre : "/>
    <s v="Raoul ne boit rien aujourd'hui."/>
    <s v="V"/>
    <n v="6.6740000000000004"/>
    <x v="2"/>
    <x v="1"/>
    <x v="1"/>
    <x v="31"/>
    <x v="3"/>
  </r>
  <r>
    <x v="11"/>
    <x v="18"/>
    <s v="Parce qu'elle est très timide, "/>
    <s v="Aline ne dit rien pendant les cours."/>
    <s v="F"/>
    <n v="3.4420000000000002"/>
    <x v="2"/>
    <x v="0"/>
    <x v="1"/>
    <x v="25"/>
    <x v="3"/>
  </r>
  <r>
    <x v="11"/>
    <x v="19"/>
    <s v="Comme elle est très religieuse, "/>
    <s v="Marla ne fait rien le dimanche."/>
    <s v="F"/>
    <n v="3.4089999999999998"/>
    <x v="2"/>
    <x v="0"/>
    <x v="1"/>
    <x v="18"/>
    <x v="3"/>
  </r>
  <r>
    <x v="11"/>
    <x v="20"/>
    <s v="Comme elle travaille comme relectrice toute la semaine, "/>
    <s v="Marie ne lit rien le week-end."/>
    <s v="F"/>
    <n v="4.6420000000000003"/>
    <x v="2"/>
    <x v="0"/>
    <x v="1"/>
    <x v="38"/>
    <x v="3"/>
  </r>
  <r>
    <x v="11"/>
    <x v="21"/>
    <s v="Pour bien digerer, "/>
    <s v="les gens ne mangent rien le soir."/>
    <s v="V"/>
    <n v="5.915"/>
    <x v="2"/>
    <x v="1"/>
    <x v="1"/>
    <x v="26"/>
    <x v="3"/>
  </r>
  <r>
    <x v="11"/>
    <x v="22"/>
    <s v="Comme il est très dépensier, "/>
    <s v="Julien ne met rien de coté pour l'avenir."/>
    <s v="V"/>
    <n v="4.1719999999999997"/>
    <x v="2"/>
    <x v="1"/>
    <x v="1"/>
    <x v="9"/>
    <x v="3"/>
  </r>
  <r>
    <x v="11"/>
    <x v="23"/>
    <s v="Elle est très intelligente mais elle a la tête dans les nuages : "/>
    <s v="Lucie ne voit rien autour d'elle."/>
    <s v="F"/>
    <n v="4.8019999999999996"/>
    <x v="2"/>
    <x v="0"/>
    <x v="1"/>
    <x v="1"/>
    <x v="3"/>
  </r>
  <r>
    <x v="11"/>
    <x v="24"/>
    <s v="Quand on s'amuse, on a pas toujours envie de rester sobre : "/>
    <s v="personne n'aime l'eau dans les fêtes."/>
    <s v="V"/>
    <n v="7.4729999999999999"/>
    <x v="3"/>
    <x v="1"/>
    <x v="1"/>
    <x v="5"/>
    <x v="3"/>
  </r>
  <r>
    <x v="11"/>
    <x v="25"/>
    <s v="Dans ce bar, il y a de l'ambiance et on consomme beaucoup d'alcool : "/>
    <s v="personne ne boit d'eau ici."/>
    <s v="F"/>
    <n v="7.13"/>
    <x v="3"/>
    <x v="0"/>
    <x v="1"/>
    <x v="27"/>
    <x v="3"/>
  </r>
  <r>
    <x v="11"/>
    <x v="26"/>
    <s v="Tout le monde fait très attention pendant ce cours : "/>
    <s v="personne ne dit mot pendant une heure."/>
    <s v="V"/>
    <n v="4.6420000000000003"/>
    <x v="3"/>
    <x v="1"/>
    <x v="1"/>
    <x v="13"/>
    <x v="3"/>
  </r>
  <r>
    <x v="11"/>
    <x v="27"/>
    <s v="Beaucoup de gens se lèvent très tôt pendant la semaine, "/>
    <s v="personne ne fait ça le dimanche."/>
    <s v="V"/>
    <n v="4.6349999999999998"/>
    <x v="3"/>
    <x v="1"/>
    <x v="1"/>
    <x v="28"/>
    <x v="3"/>
  </r>
  <r>
    <x v="11"/>
    <x v="28"/>
    <s v="Tous les meubles d'Ikea viennent avec des notices de montage : "/>
    <s v="personne ne lit ça en général."/>
    <s v="V"/>
    <n v="6.6429999999999998"/>
    <x v="3"/>
    <x v="1"/>
    <x v="1"/>
    <x v="17"/>
    <x v="3"/>
  </r>
  <r>
    <x v="11"/>
    <x v="29"/>
    <s v="Les oeufs sont difficiles à digérer. On en mange plutôt le matin ou le midi : "/>
    <s v="personne ne mange ça le soir. "/>
    <s v="F"/>
    <n v="7.875"/>
    <x v="3"/>
    <x v="0"/>
    <x v="1"/>
    <x v="19"/>
    <x v="3"/>
  </r>
  <r>
    <x v="11"/>
    <x v="30"/>
    <s v="Les mini-jupes sont super à la mode : "/>
    <s v="mais personne ne met ça à l'église."/>
    <s v="F"/>
    <n v="3.4820000000000002"/>
    <x v="3"/>
    <x v="0"/>
    <x v="1"/>
    <x v="16"/>
    <x v="3"/>
  </r>
  <r>
    <x v="11"/>
    <x v="31"/>
    <s v="Dans la brousse, les gens se promènent tout nu : "/>
    <s v="personne ne voit ça ici."/>
    <s v="F"/>
    <n v="3.69"/>
    <x v="3"/>
    <x v="0"/>
    <x v="1"/>
    <x v="22"/>
    <x v="3"/>
  </r>
  <r>
    <x v="11"/>
    <x v="32"/>
    <s v="Il y a un match de foot cet après-midi :"/>
    <s v="tout le monde va au stade."/>
    <s v="F"/>
    <n v="3.794"/>
    <x v="4"/>
    <x v="0"/>
    <x v="1"/>
    <x v="32"/>
    <x v="3"/>
  </r>
  <r>
    <x v="11"/>
    <x v="33"/>
    <s v="La leçon d'aujourd'hui n'était pas trop claire :"/>
    <s v="chaque élève avait des questions de clarification."/>
    <s v="V"/>
    <n v="5.81"/>
    <x v="4"/>
    <x v="1"/>
    <x v="1"/>
    <x v="0"/>
    <x v="3"/>
  </r>
  <r>
    <x v="11"/>
    <x v="34"/>
    <s v="Son ordi est cassé :"/>
    <s v="Alain va en acheter un nouveau."/>
    <s v="F"/>
    <n v="2.9550000000000001"/>
    <x v="4"/>
    <x v="0"/>
    <x v="1"/>
    <x v="35"/>
    <x v="3"/>
  </r>
  <r>
    <x v="11"/>
    <x v="35"/>
    <s v="Il fait vraiment très beau aujourd'hui :"/>
    <s v="tout le monde est dehors."/>
    <s v="F"/>
    <n v="3.9860000000000002"/>
    <x v="4"/>
    <x v="0"/>
    <x v="1"/>
    <x v="33"/>
    <x v="3"/>
  </r>
  <r>
    <x v="11"/>
    <x v="36"/>
    <s v="Demain, c'est un long week-end :"/>
    <s v="tout le monde part à la campagne."/>
    <s v="V"/>
    <n v="3.2759999999999998"/>
    <x v="4"/>
    <x v="1"/>
    <x v="1"/>
    <x v="23"/>
    <x v="3"/>
  </r>
  <r>
    <x v="11"/>
    <x v="37"/>
    <s v="Le printemps est arrivé :"/>
    <s v="tous les arbres sont en fleurs."/>
    <s v="F"/>
    <n v="3.4670000000000001"/>
    <x v="4"/>
    <x v="0"/>
    <x v="1"/>
    <x v="3"/>
    <x v="3"/>
  </r>
  <r>
    <x v="11"/>
    <x v="38"/>
    <s v="Aujourd'hui les gens ne se parlent plus face à face :"/>
    <s v="tout le monde utilise son téléphone portable."/>
    <s v="V"/>
    <n v="3.8820000000000001"/>
    <x v="4"/>
    <x v="1"/>
    <x v="1"/>
    <x v="30"/>
    <x v="3"/>
  </r>
  <r>
    <x v="11"/>
    <x v="39"/>
    <s v="C'est une habitude chez nous après le diner : "/>
    <s v="tout le monde regarde la télévision."/>
    <s v="V"/>
    <n v="4.38"/>
    <x v="4"/>
    <x v="1"/>
    <x v="1"/>
    <x v="39"/>
    <x v="3"/>
  </r>
  <r>
    <x v="12"/>
    <x v="0"/>
    <s v="Dans cet hôtel, les clients ne sont pas contents du service :"/>
    <s v="personne n'aime rien ici."/>
    <s v="F"/>
    <n v="4.0590000000000002"/>
    <x v="0"/>
    <x v="0"/>
    <x v="1"/>
    <x v="38"/>
    <x v="1"/>
  </r>
  <r>
    <x v="12"/>
    <x v="1"/>
    <s v="Dans notre famille on est tous allergique à l'alcool : "/>
    <s v="personne ne boit rien dans les soirées."/>
    <s v="F"/>
    <n v="10.31"/>
    <x v="0"/>
    <x v="1"/>
    <x v="0"/>
    <x v="19"/>
    <x v="0"/>
  </r>
  <r>
    <x v="12"/>
    <x v="2"/>
    <s v="Tous les profs s'ennuient en conseil de classe : "/>
    <s v="personne ne dit rien pendant les réunions."/>
    <s v="V"/>
    <n v="3.0579999999999998"/>
    <x v="0"/>
    <x v="1"/>
    <x v="1"/>
    <x v="27"/>
    <x v="1"/>
  </r>
  <r>
    <x v="12"/>
    <x v="3"/>
    <s v="Il fait vraiment trop chaud aujourd'hui :  "/>
    <s v="personne ne fait rien dehors. "/>
    <s v="F"/>
    <n v="9.8190000000000008"/>
    <x v="0"/>
    <x v="1"/>
    <x v="0"/>
    <x v="12"/>
    <x v="0"/>
  </r>
  <r>
    <x v="12"/>
    <x v="4"/>
    <s v="Les profs se plaignent tous que les élèves n'étudient pas pendant les vacances : "/>
    <s v="personne ne lit rien en été."/>
    <s v="F"/>
    <n v="4.0819999999999999"/>
    <x v="0"/>
    <x v="0"/>
    <x v="1"/>
    <x v="11"/>
    <x v="1"/>
  </r>
  <r>
    <x v="12"/>
    <x v="5"/>
    <s v="Depuis toujours, cette cantine est absolument infecte : "/>
    <s v="personne ne mange rien ici."/>
    <s v="V"/>
    <n v="3.89"/>
    <x v="0"/>
    <x v="1"/>
    <x v="1"/>
    <x v="25"/>
    <x v="1"/>
  </r>
  <r>
    <x v="12"/>
    <x v="6"/>
    <s v="Dans ce pays, la monnaie n'a plus aucune valeur : "/>
    <s v="personne ne met rien à la banque."/>
    <s v="F"/>
    <n v="5.4189999999999996"/>
    <x v="0"/>
    <x v="0"/>
    <x v="1"/>
    <x v="20"/>
    <x v="1"/>
  </r>
  <r>
    <x v="12"/>
    <x v="7"/>
    <s v="On vient de couper l'électricité et il fait tout noir ici : "/>
    <s v="personne ne voit rien dans la pièce."/>
    <s v="F"/>
    <n v="7.7539999999999996"/>
    <x v="0"/>
    <x v="0"/>
    <x v="1"/>
    <x v="5"/>
    <x v="1"/>
  </r>
  <r>
    <x v="12"/>
    <x v="8"/>
    <s v="Dans ce restaurant on trouve toujours quelque chose de bon : "/>
    <s v="personne n'aime rien dans les plats proposés."/>
    <s v="V"/>
    <n v="5.1310000000000002"/>
    <x v="1"/>
    <x v="1"/>
    <x v="1"/>
    <x v="35"/>
    <x v="2"/>
  </r>
  <r>
    <x v="12"/>
    <x v="9"/>
    <s v="Chez les jeunes, la consommation d'alcool est effrayante :  "/>
    <s v="personne ne boit rien dans les soirées."/>
    <s v="F"/>
    <n v="8.7859999999999996"/>
    <x v="1"/>
    <x v="0"/>
    <x v="1"/>
    <x v="8"/>
    <x v="2"/>
  </r>
  <r>
    <x v="12"/>
    <x v="10"/>
    <s v="Chez nous, les profs veulent tous donner leur avis : "/>
    <s v="personne ne dit rien pendant les réunions."/>
    <s v="V"/>
    <n v="5.3940000000000001"/>
    <x v="1"/>
    <x v="1"/>
    <x v="1"/>
    <x v="37"/>
    <x v="2"/>
  </r>
  <r>
    <x v="12"/>
    <x v="11"/>
    <s v="A l'approche des dates butoir, tout le monde travaille dur pour finir à temps :"/>
    <s v="personne ne fait rien ces jours-là."/>
    <s v="F"/>
    <n v="4.82"/>
    <x v="1"/>
    <x v="0"/>
    <x v="1"/>
    <x v="24"/>
    <x v="2"/>
  </r>
  <r>
    <x v="12"/>
    <x v="12"/>
    <s v="Dans cette école exceptionnelle, absolument tous les élèves font leurs devoirs : "/>
    <s v="personne ne lit rien pour sa classe."/>
    <s v="V"/>
    <n v="10.68"/>
    <x v="1"/>
    <x v="1"/>
    <x v="1"/>
    <x v="0"/>
    <x v="2"/>
  </r>
  <r>
    <x v="12"/>
    <x v="13"/>
    <s v="Même quand on fait un régime, il faut se nourrir : "/>
    <s v="personne ne mange rien pendant un mois."/>
    <s v="F"/>
    <n v="7.0119999999999996"/>
    <x v="1"/>
    <x v="0"/>
    <x v="1"/>
    <x v="26"/>
    <x v="2"/>
  </r>
  <r>
    <x v="12"/>
    <x v="14"/>
    <s v="La plupart des gens amassent un tas de bricoles inutiles :"/>
    <s v="personne ne met rien dans son placard."/>
    <s v="F"/>
    <n v="4.6660000000000004"/>
    <x v="1"/>
    <x v="0"/>
    <x v="1"/>
    <x v="4"/>
    <x v="2"/>
  </r>
  <r>
    <x v="12"/>
    <x v="15"/>
    <s v="Les études cognitives nous montrent que même les aveugles ont une vision inconsciente : "/>
    <s v="personne ne voit rien du tout."/>
    <s v="V"/>
    <n v="6.2169999999999996"/>
    <x v="1"/>
    <x v="1"/>
    <x v="1"/>
    <x v="23"/>
    <x v="2"/>
  </r>
  <r>
    <x v="12"/>
    <x v="16"/>
    <s v="La rupture avec son copain l'a complètement déprimée : "/>
    <s v="Noëlle n'aime rien en ce moment."/>
    <s v="V"/>
    <n v="3.9550000000000001"/>
    <x v="2"/>
    <x v="1"/>
    <x v="1"/>
    <x v="36"/>
    <x v="3"/>
  </r>
  <r>
    <x v="12"/>
    <x v="17"/>
    <s v="Quand on sort, il faut un chauffeur sobre : "/>
    <s v="Raoul ne boit rien aujourd'hui."/>
    <s v="V"/>
    <n v="6.2329999999999997"/>
    <x v="2"/>
    <x v="1"/>
    <x v="1"/>
    <x v="21"/>
    <x v="3"/>
  </r>
  <r>
    <x v="12"/>
    <x v="18"/>
    <s v="Parce qu'elle est très timide, "/>
    <s v="Aline ne dit rien pendant les cours."/>
    <s v="F"/>
    <n v="4.4340000000000002"/>
    <x v="2"/>
    <x v="0"/>
    <x v="1"/>
    <x v="17"/>
    <x v="3"/>
  </r>
  <r>
    <x v="12"/>
    <x v="19"/>
    <s v="Comme elle est très religieuse, "/>
    <s v="Marla ne fait rien le dimanche."/>
    <s v="F"/>
    <n v="3.05"/>
    <x v="2"/>
    <x v="0"/>
    <x v="1"/>
    <x v="22"/>
    <x v="3"/>
  </r>
  <r>
    <x v="12"/>
    <x v="20"/>
    <s v="Comme elle travaille comme relectrice toute la semaine, "/>
    <s v="Marie ne lit rien le week-end."/>
    <s v="F"/>
    <n v="4.0590000000000002"/>
    <x v="2"/>
    <x v="0"/>
    <x v="1"/>
    <x v="29"/>
    <x v="3"/>
  </r>
  <r>
    <x v="12"/>
    <x v="21"/>
    <s v="Pour bien digerer, "/>
    <s v="les gens ne mangent rien le soir."/>
    <s v="V"/>
    <n v="3.2989999999999999"/>
    <x v="2"/>
    <x v="1"/>
    <x v="1"/>
    <x v="16"/>
    <x v="3"/>
  </r>
  <r>
    <x v="12"/>
    <x v="22"/>
    <s v="Comme il est très dépensier, "/>
    <s v="Julien ne met rien de coté pour l'avenir."/>
    <s v="V"/>
    <n v="3.371"/>
    <x v="2"/>
    <x v="1"/>
    <x v="1"/>
    <x v="13"/>
    <x v="3"/>
  </r>
  <r>
    <x v="12"/>
    <x v="23"/>
    <s v="Elle est très intelligente mais elle a la tête dans les nuages : "/>
    <s v="Lucie ne voit rien autour d'elle."/>
    <s v="F"/>
    <n v="7.2590000000000003"/>
    <x v="2"/>
    <x v="0"/>
    <x v="1"/>
    <x v="18"/>
    <x v="3"/>
  </r>
  <r>
    <x v="12"/>
    <x v="24"/>
    <s v="Quand on s'amuse, on a pas toujours envie de rester sobre : "/>
    <s v="personne n'aime l'eau dans les fêtes."/>
    <s v="V"/>
    <n v="5.1230000000000002"/>
    <x v="3"/>
    <x v="1"/>
    <x v="1"/>
    <x v="7"/>
    <x v="3"/>
  </r>
  <r>
    <x v="12"/>
    <x v="25"/>
    <s v="Dans ce bar, il y a de l'ambiance et on consomme beaucoup d'alcool : "/>
    <s v="personne ne boit d'eau ici."/>
    <s v="F"/>
    <n v="4.625"/>
    <x v="3"/>
    <x v="0"/>
    <x v="1"/>
    <x v="10"/>
    <x v="3"/>
  </r>
  <r>
    <x v="12"/>
    <x v="26"/>
    <s v="Tout le monde fait très attention pendant ce cours : "/>
    <s v="personne ne dit mot pendant une heure."/>
    <s v="V"/>
    <n v="6.0350000000000001"/>
    <x v="3"/>
    <x v="1"/>
    <x v="1"/>
    <x v="6"/>
    <x v="3"/>
  </r>
  <r>
    <x v="12"/>
    <x v="27"/>
    <s v="Beaucoup de gens se lèvent très tôt pendant la semaine, "/>
    <s v="personne ne fait ça le dimanche."/>
    <s v="V"/>
    <n v="3.4180000000000001"/>
    <x v="3"/>
    <x v="1"/>
    <x v="1"/>
    <x v="1"/>
    <x v="3"/>
  </r>
  <r>
    <x v="12"/>
    <x v="28"/>
    <s v="Tous les meubles d'Ikea viennent avec des notices de montage : "/>
    <s v="personne ne lit ça en général."/>
    <s v="V"/>
    <n v="3.5219999999999998"/>
    <x v="3"/>
    <x v="1"/>
    <x v="1"/>
    <x v="14"/>
    <x v="3"/>
  </r>
  <r>
    <x v="12"/>
    <x v="29"/>
    <s v="Les oeufs sont difficiles à digérer. On en mange plutôt le matin ou le midi : "/>
    <s v="personne ne mange ça le soir. "/>
    <s v="F"/>
    <n v="5.3550000000000004"/>
    <x v="3"/>
    <x v="0"/>
    <x v="1"/>
    <x v="3"/>
    <x v="3"/>
  </r>
  <r>
    <x v="12"/>
    <x v="30"/>
    <s v="Les mini-jupes sont super à la mode : "/>
    <s v="mais personne ne met ça à l'église."/>
    <s v="F"/>
    <n v="3.355"/>
    <x v="3"/>
    <x v="0"/>
    <x v="1"/>
    <x v="2"/>
    <x v="3"/>
  </r>
  <r>
    <x v="12"/>
    <x v="31"/>
    <s v="Dans la brousse, les gens se promènent tout nu : "/>
    <s v="personne ne voit ça ici."/>
    <s v="F"/>
    <n v="9.3710000000000004"/>
    <x v="3"/>
    <x v="0"/>
    <x v="1"/>
    <x v="15"/>
    <x v="3"/>
  </r>
  <r>
    <x v="12"/>
    <x v="32"/>
    <s v="Il y a un match de foot cet après-midi :"/>
    <s v="tout le monde va au stade."/>
    <s v="F"/>
    <n v="8.4109999999999996"/>
    <x v="4"/>
    <x v="0"/>
    <x v="1"/>
    <x v="31"/>
    <x v="3"/>
  </r>
  <r>
    <x v="12"/>
    <x v="33"/>
    <s v="La leçon d'aujourd'hui n'était pas trop claire :"/>
    <s v="chaque élève avait des questions de clarification."/>
    <s v="V"/>
    <n v="3.97"/>
    <x v="4"/>
    <x v="1"/>
    <x v="1"/>
    <x v="30"/>
    <x v="3"/>
  </r>
  <r>
    <x v="12"/>
    <x v="34"/>
    <s v="Son ordi est cassé :"/>
    <s v="Alain va en acheter un nouveau."/>
    <s v="F"/>
    <n v="2.3849999999999998"/>
    <x v="4"/>
    <x v="0"/>
    <x v="1"/>
    <x v="34"/>
    <x v="3"/>
  </r>
  <r>
    <x v="12"/>
    <x v="35"/>
    <s v="Il fait vraiment très beau aujourd'hui :"/>
    <s v="tout le monde est dehors."/>
    <s v="F"/>
    <n v="5.8330000000000002"/>
    <x v="4"/>
    <x v="0"/>
    <x v="1"/>
    <x v="32"/>
    <x v="3"/>
  </r>
  <r>
    <x v="12"/>
    <x v="36"/>
    <s v="Demain, c'est un long week-end :"/>
    <s v="tout le monde part à la campagne."/>
    <s v="V"/>
    <n v="3.1949999999999998"/>
    <x v="4"/>
    <x v="1"/>
    <x v="1"/>
    <x v="9"/>
    <x v="3"/>
  </r>
  <r>
    <x v="12"/>
    <x v="37"/>
    <s v="Le printemps est arrivé :"/>
    <s v="tous les arbres sont en fleurs."/>
    <s v="F"/>
    <n v="2.4910000000000001"/>
    <x v="4"/>
    <x v="0"/>
    <x v="1"/>
    <x v="28"/>
    <x v="3"/>
  </r>
  <r>
    <x v="12"/>
    <x v="38"/>
    <s v="Aujourd'hui les gens ne se parlent plus face à face :"/>
    <s v="tout le monde utilise son téléphone portable."/>
    <s v="V"/>
    <n v="5.234"/>
    <x v="4"/>
    <x v="1"/>
    <x v="1"/>
    <x v="39"/>
    <x v="3"/>
  </r>
  <r>
    <x v="12"/>
    <x v="39"/>
    <s v="C'est une habitude chez nous après le diner : "/>
    <s v="tout le monde regarde la télévision."/>
    <s v="V"/>
    <n v="3.7709999999999999"/>
    <x v="4"/>
    <x v="1"/>
    <x v="1"/>
    <x v="33"/>
    <x v="3"/>
  </r>
  <r>
    <x v="13"/>
    <x v="0"/>
    <s v="Dans cet hôtel, les clients ne sont pas contents du service :"/>
    <s v="personne n'aime rien ici."/>
    <s v="F"/>
    <n v="8.2430000000000003"/>
    <x v="0"/>
    <x v="0"/>
    <x v="1"/>
    <x v="20"/>
    <x v="1"/>
  </r>
  <r>
    <x v="13"/>
    <x v="1"/>
    <s v="Dans notre famille on est tous allergique à l'alcool : "/>
    <s v="personne ne boit rien dans les soirées."/>
    <s v="V"/>
    <n v="8.0980000000000008"/>
    <x v="0"/>
    <x v="1"/>
    <x v="1"/>
    <x v="21"/>
    <x v="1"/>
  </r>
  <r>
    <x v="13"/>
    <x v="2"/>
    <s v="Tous les profs s'ennuient en conseil de classe : "/>
    <s v="personne ne dit rien pendant les réunions."/>
    <s v="V"/>
    <n v="12.57"/>
    <x v="0"/>
    <x v="1"/>
    <x v="1"/>
    <x v="22"/>
    <x v="1"/>
  </r>
  <r>
    <x v="13"/>
    <x v="3"/>
    <s v="Il fait vraiment trop chaud aujourd'hui :  "/>
    <s v="personne ne fait rien dehors. "/>
    <s v="V"/>
    <n v="5.2329999999999997"/>
    <x v="0"/>
    <x v="1"/>
    <x v="1"/>
    <x v="24"/>
    <x v="1"/>
  </r>
  <r>
    <x v="13"/>
    <x v="4"/>
    <s v="Les profs se plaignent tous que les élèves n'étudient pas pendant les vacances : "/>
    <s v="personne ne lit rien en été."/>
    <s v="F"/>
    <n v="10.41"/>
    <x v="0"/>
    <x v="0"/>
    <x v="1"/>
    <x v="14"/>
    <x v="1"/>
  </r>
  <r>
    <x v="13"/>
    <x v="5"/>
    <s v="Depuis toujours, cette cantine est absolument infecte : "/>
    <s v="personne ne mange rien ici."/>
    <s v="F"/>
    <n v="14.53"/>
    <x v="0"/>
    <x v="1"/>
    <x v="0"/>
    <x v="25"/>
    <x v="0"/>
  </r>
  <r>
    <x v="13"/>
    <x v="6"/>
    <s v="Dans ce pays, la monnaie n'a plus aucune valeur : "/>
    <s v="personne ne met rien à la banque."/>
    <s v="V"/>
    <n v="10.84"/>
    <x v="0"/>
    <x v="0"/>
    <x v="0"/>
    <x v="3"/>
    <x v="0"/>
  </r>
  <r>
    <x v="13"/>
    <x v="7"/>
    <s v="On vient de couper l'électricité et il fait tout noir ici : "/>
    <s v="personne ne voit rien dans la pièce."/>
    <s v="V"/>
    <n v="11.37"/>
    <x v="0"/>
    <x v="0"/>
    <x v="0"/>
    <x v="28"/>
    <x v="0"/>
  </r>
  <r>
    <x v="13"/>
    <x v="8"/>
    <s v="Dans ce restaurant on trouve toujours quelque chose de bon : "/>
    <s v="personne n'aime rien dans les plats proposés."/>
    <s v="V"/>
    <n v="9.98"/>
    <x v="1"/>
    <x v="1"/>
    <x v="1"/>
    <x v="34"/>
    <x v="2"/>
  </r>
  <r>
    <x v="13"/>
    <x v="9"/>
    <s v="Chez les jeunes, la consommation d'alcool est effrayante :  "/>
    <s v="personne ne boit rien dans les soirées."/>
    <s v="F"/>
    <n v="9.7789999999999999"/>
    <x v="1"/>
    <x v="0"/>
    <x v="1"/>
    <x v="16"/>
    <x v="2"/>
  </r>
  <r>
    <x v="13"/>
    <x v="10"/>
    <s v="Chez nous, les profs veulent tous donner leur avis : "/>
    <s v="personne ne dit rien pendant les réunions."/>
    <s v="V"/>
    <n v="11.06"/>
    <x v="1"/>
    <x v="1"/>
    <x v="1"/>
    <x v="8"/>
    <x v="2"/>
  </r>
  <r>
    <x v="13"/>
    <x v="11"/>
    <s v="A l'approche des dates butoir, tout le monde travaille dur pour finir à temps :"/>
    <s v="personne ne fait rien ces jours-là."/>
    <s v="F"/>
    <n v="15.01"/>
    <x v="1"/>
    <x v="0"/>
    <x v="1"/>
    <x v="29"/>
    <x v="2"/>
  </r>
  <r>
    <x v="13"/>
    <x v="12"/>
    <s v="Dans cette école exceptionnelle, absolument tous les élèves font leurs devoirs : "/>
    <s v="personne ne lit rien pour sa classe."/>
    <s v="V"/>
    <n v="19.36"/>
    <x v="1"/>
    <x v="1"/>
    <x v="1"/>
    <x v="32"/>
    <x v="2"/>
  </r>
  <r>
    <x v="13"/>
    <x v="13"/>
    <s v="Même quand on fait un régime, il faut se nourrir : "/>
    <s v="personne ne mange rien pendant un mois."/>
    <s v="F"/>
    <n v="6.98"/>
    <x v="1"/>
    <x v="0"/>
    <x v="1"/>
    <x v="4"/>
    <x v="2"/>
  </r>
  <r>
    <x v="13"/>
    <x v="14"/>
    <s v="La plupart des gens amassent un tas de bricoles inutiles :"/>
    <s v="personne ne met rien dans son placard."/>
    <s v="F"/>
    <n v="10.36"/>
    <x v="1"/>
    <x v="0"/>
    <x v="1"/>
    <x v="36"/>
    <x v="2"/>
  </r>
  <r>
    <x v="13"/>
    <x v="15"/>
    <s v="Les études cognitives nous montrent que même les aveugles ont une vision inconsciente : "/>
    <s v="personne ne voit rien du tout."/>
    <s v="V"/>
    <n v="7.827"/>
    <x v="1"/>
    <x v="1"/>
    <x v="1"/>
    <x v="13"/>
    <x v="2"/>
  </r>
  <r>
    <x v="13"/>
    <x v="16"/>
    <s v="La rupture avec son copain l'a complètement déprimée : "/>
    <s v="Noëlle n'aime rien en ce moment."/>
    <s v="V"/>
    <n v="6.01"/>
    <x v="2"/>
    <x v="1"/>
    <x v="1"/>
    <x v="37"/>
    <x v="3"/>
  </r>
  <r>
    <x v="13"/>
    <x v="17"/>
    <s v="Quand on sort, il faut un chauffeur sobre : "/>
    <s v="Raoul ne boit rien aujourd'hui."/>
    <s v="V"/>
    <n v="5.3620000000000001"/>
    <x v="2"/>
    <x v="1"/>
    <x v="1"/>
    <x v="38"/>
    <x v="3"/>
  </r>
  <r>
    <x v="13"/>
    <x v="18"/>
    <s v="Parce qu'elle est très timide, "/>
    <s v="Aline ne dit rien pendant les cours."/>
    <s v="F"/>
    <n v="3.7879999999999998"/>
    <x v="2"/>
    <x v="0"/>
    <x v="1"/>
    <x v="0"/>
    <x v="3"/>
  </r>
  <r>
    <x v="13"/>
    <x v="19"/>
    <s v="Comme elle est très religieuse, "/>
    <s v="Marla ne fait rien le dimanche."/>
    <s v="F"/>
    <n v="6.1459999999999999"/>
    <x v="2"/>
    <x v="0"/>
    <x v="1"/>
    <x v="26"/>
    <x v="3"/>
  </r>
  <r>
    <x v="13"/>
    <x v="20"/>
    <s v="Comme elle travaille comme relectrice toute la semaine, "/>
    <s v="Marie ne lit rien le week-end."/>
    <s v="F"/>
    <n v="5.6909999999999998"/>
    <x v="2"/>
    <x v="0"/>
    <x v="1"/>
    <x v="11"/>
    <x v="3"/>
  </r>
  <r>
    <x v="13"/>
    <x v="21"/>
    <s v="Pour bien digerer, "/>
    <s v="les gens ne mangent rien le soir."/>
    <s v="V"/>
    <n v="3.9470000000000001"/>
    <x v="2"/>
    <x v="1"/>
    <x v="1"/>
    <x v="6"/>
    <x v="3"/>
  </r>
  <r>
    <x v="13"/>
    <x v="22"/>
    <s v="Comme il est très dépensier, "/>
    <s v="Julien ne met rien de coté pour l'avenir."/>
    <s v="V"/>
    <n v="4.17"/>
    <x v="2"/>
    <x v="1"/>
    <x v="1"/>
    <x v="2"/>
    <x v="3"/>
  </r>
  <r>
    <x v="13"/>
    <x v="23"/>
    <s v="Elle est très intelligente mais elle a la tête dans les nuages : "/>
    <s v="Lucie ne voit rien autour d'elle."/>
    <s v="F"/>
    <n v="7.9930000000000003"/>
    <x v="2"/>
    <x v="0"/>
    <x v="1"/>
    <x v="7"/>
    <x v="3"/>
  </r>
  <r>
    <x v="13"/>
    <x v="24"/>
    <s v="Quand on s'amuse, on a pas toujours envie de rester sobre : "/>
    <s v="personne n'aime l'eau dans les fêtes."/>
    <s v="V"/>
    <n v="17.59"/>
    <x v="3"/>
    <x v="1"/>
    <x v="1"/>
    <x v="15"/>
    <x v="3"/>
  </r>
  <r>
    <x v="13"/>
    <x v="25"/>
    <s v="Dans ce bar, il y a de l'ambiance et on consomme beaucoup d'alcool : "/>
    <s v="personne ne boit d'eau ici."/>
    <s v="F"/>
    <n v="8.6739999999999995"/>
    <x v="3"/>
    <x v="0"/>
    <x v="1"/>
    <x v="33"/>
    <x v="3"/>
  </r>
  <r>
    <x v="13"/>
    <x v="26"/>
    <s v="Tout le monde fait très attention pendant ce cours : "/>
    <s v="personne ne dit mot pendant une heure."/>
    <s v="V"/>
    <n v="9.7959999999999994"/>
    <x v="3"/>
    <x v="1"/>
    <x v="1"/>
    <x v="27"/>
    <x v="3"/>
  </r>
  <r>
    <x v="13"/>
    <x v="27"/>
    <s v="Beaucoup de gens se lèvent très tôt pendant la semaine, "/>
    <s v="personne ne fait ça le dimanche."/>
    <s v="V"/>
    <n v="7.9"/>
    <x v="3"/>
    <x v="1"/>
    <x v="1"/>
    <x v="39"/>
    <x v="3"/>
  </r>
  <r>
    <x v="13"/>
    <x v="28"/>
    <s v="Tous les meubles d'Ikea viennent avec des notices de montage : "/>
    <s v="personne ne lit ça en général."/>
    <s v="V"/>
    <n v="7.8010000000000002"/>
    <x v="3"/>
    <x v="1"/>
    <x v="1"/>
    <x v="19"/>
    <x v="3"/>
  </r>
  <r>
    <x v="13"/>
    <x v="29"/>
    <s v="Les oeufs sont difficiles à digérer. On en mange plutôt le matin ou le midi : "/>
    <s v="personne ne mange ça le soir. "/>
    <s v="F"/>
    <n v="9.7479999999999993"/>
    <x v="3"/>
    <x v="0"/>
    <x v="1"/>
    <x v="30"/>
    <x v="3"/>
  </r>
  <r>
    <x v="13"/>
    <x v="30"/>
    <s v="Les mini-jupes sont super à la mode : "/>
    <s v="mais personne ne met ça à l'église."/>
    <s v="F"/>
    <n v="5.0259999999999998"/>
    <x v="3"/>
    <x v="0"/>
    <x v="1"/>
    <x v="23"/>
    <x v="3"/>
  </r>
  <r>
    <x v="13"/>
    <x v="31"/>
    <s v="Dans la brousse, les gens se promènent tout nu : "/>
    <s v="personne ne voit ça ici."/>
    <s v="F"/>
    <n v="5.0679999999999996"/>
    <x v="3"/>
    <x v="0"/>
    <x v="1"/>
    <x v="35"/>
    <x v="3"/>
  </r>
  <r>
    <x v="13"/>
    <x v="32"/>
    <s v="Il y a un match de foot cet après-midi :"/>
    <s v="tout le monde va au stade."/>
    <s v="F"/>
    <n v="3.7869999999999999"/>
    <x v="4"/>
    <x v="0"/>
    <x v="1"/>
    <x v="10"/>
    <x v="3"/>
  </r>
  <r>
    <x v="13"/>
    <x v="33"/>
    <s v="La leçon d'aujourd'hui n'était pas trop claire :"/>
    <s v="chaque élève avait des questions de clarification."/>
    <s v="V"/>
    <n v="5.94"/>
    <x v="4"/>
    <x v="1"/>
    <x v="1"/>
    <x v="18"/>
    <x v="3"/>
  </r>
  <r>
    <x v="13"/>
    <x v="34"/>
    <s v="Son ordi est cassé :"/>
    <s v="Alain va en acheter un nouveau."/>
    <s v="F"/>
    <n v="2.7959999999999998"/>
    <x v="4"/>
    <x v="0"/>
    <x v="1"/>
    <x v="12"/>
    <x v="3"/>
  </r>
  <r>
    <x v="13"/>
    <x v="35"/>
    <s v="Il fait vraiment très beau aujourd'hui :"/>
    <s v="tout le monde est dehors."/>
    <s v="F"/>
    <n v="5.5540000000000003"/>
    <x v="4"/>
    <x v="0"/>
    <x v="1"/>
    <x v="5"/>
    <x v="3"/>
  </r>
  <r>
    <x v="13"/>
    <x v="36"/>
    <s v="Demain, c'est un long week-end :"/>
    <s v="tout le monde part à la campagne."/>
    <s v="V"/>
    <n v="5.5060000000000002"/>
    <x v="4"/>
    <x v="1"/>
    <x v="1"/>
    <x v="9"/>
    <x v="3"/>
  </r>
  <r>
    <x v="13"/>
    <x v="37"/>
    <s v="Le printemps est arrivé :"/>
    <s v="tous les arbres sont en fleurs."/>
    <s v="F"/>
    <n v="3.1379999999999999"/>
    <x v="4"/>
    <x v="0"/>
    <x v="1"/>
    <x v="17"/>
    <x v="3"/>
  </r>
  <r>
    <x v="13"/>
    <x v="38"/>
    <s v="Aujourd'hui les gens ne se parlent plus face à face :"/>
    <s v="tout le monde utilise son téléphone portable."/>
    <s v="V"/>
    <n v="10.42"/>
    <x v="4"/>
    <x v="1"/>
    <x v="1"/>
    <x v="31"/>
    <x v="3"/>
  </r>
  <r>
    <x v="13"/>
    <x v="39"/>
    <s v="C'est une habitude chez nous après le diner : "/>
    <s v="tout le monde regarde la télévision."/>
    <s v="V"/>
    <n v="3.2589999999999999"/>
    <x v="4"/>
    <x v="1"/>
    <x v="1"/>
    <x v="1"/>
    <x v="3"/>
  </r>
  <r>
    <x v="14"/>
    <x v="0"/>
    <s v="Dans cet hôtel, les clients ne sont pas contents du service :"/>
    <s v="personne n'aime rien ici."/>
    <s v="F"/>
    <n v="7.3470000000000004"/>
    <x v="0"/>
    <x v="0"/>
    <x v="1"/>
    <x v="32"/>
    <x v="1"/>
  </r>
  <r>
    <x v="14"/>
    <x v="1"/>
    <s v="Dans notre famille on est tous allergique à l'alcool : "/>
    <s v="personne ne boit rien dans les soirées."/>
    <s v="V"/>
    <n v="7.4269999999999996"/>
    <x v="0"/>
    <x v="1"/>
    <x v="1"/>
    <x v="28"/>
    <x v="1"/>
  </r>
  <r>
    <x v="14"/>
    <x v="2"/>
    <s v="Tous les profs s'ennuient en conseil de classe : "/>
    <s v="personne ne dit rien pendant les réunions."/>
    <s v="V"/>
    <n v="4.7859999999999996"/>
    <x v="0"/>
    <x v="1"/>
    <x v="1"/>
    <x v="20"/>
    <x v="1"/>
  </r>
  <r>
    <x v="14"/>
    <x v="3"/>
    <s v="Il fait vraiment trop chaud aujourd'hui :  "/>
    <s v="personne ne fait rien dehors. "/>
    <s v="V"/>
    <n v="3.202"/>
    <x v="0"/>
    <x v="1"/>
    <x v="1"/>
    <x v="22"/>
    <x v="1"/>
  </r>
  <r>
    <x v="14"/>
    <x v="4"/>
    <s v="Les profs se plaignent tous que les élèves n'étudient pas pendant les vacances : "/>
    <s v="personne ne lit rien en été."/>
    <s v="F"/>
    <n v="5.7560000000000002"/>
    <x v="0"/>
    <x v="0"/>
    <x v="1"/>
    <x v="9"/>
    <x v="1"/>
  </r>
  <r>
    <x v="14"/>
    <x v="5"/>
    <s v="Depuis toujours, cette cantine est absolument infecte : "/>
    <s v="personne ne mange rien ici."/>
    <s v="V"/>
    <n v="5.93"/>
    <x v="0"/>
    <x v="1"/>
    <x v="1"/>
    <x v="16"/>
    <x v="1"/>
  </r>
  <r>
    <x v="14"/>
    <x v="6"/>
    <s v="Dans ce pays, la monnaie n'a plus aucune valeur : "/>
    <s v="personne ne met rien à la banque."/>
    <s v="F"/>
    <n v="4.7130000000000001"/>
    <x v="0"/>
    <x v="0"/>
    <x v="1"/>
    <x v="14"/>
    <x v="1"/>
  </r>
  <r>
    <x v="14"/>
    <x v="7"/>
    <s v="On vient de couper l'électricité et il fait tout noir ici : "/>
    <s v="personne ne voit rien dans la pièce."/>
    <s v="F"/>
    <n v="8.8979999999999997"/>
    <x v="0"/>
    <x v="0"/>
    <x v="1"/>
    <x v="6"/>
    <x v="1"/>
  </r>
  <r>
    <x v="14"/>
    <x v="8"/>
    <s v="Dans ce restaurant on trouve toujours quelque chose de bon : "/>
    <s v="personne n'aime rien dans les plats proposés."/>
    <s v="F"/>
    <n v="8.6739999999999995"/>
    <x v="1"/>
    <x v="1"/>
    <x v="0"/>
    <x v="27"/>
    <x v="4"/>
  </r>
  <r>
    <x v="14"/>
    <x v="9"/>
    <s v="Chez les jeunes, la consommation d'alcool est effrayante :  "/>
    <s v="personne ne boit rien dans les soirées."/>
    <s v="F"/>
    <n v="5.8250000000000002"/>
    <x v="1"/>
    <x v="0"/>
    <x v="1"/>
    <x v="29"/>
    <x v="2"/>
  </r>
  <r>
    <x v="14"/>
    <x v="10"/>
    <s v="Chez nous, les profs veulent tous donner leur avis : "/>
    <s v="personne ne dit rien pendant les réunions."/>
    <s v="F"/>
    <n v="19.899999999999999"/>
    <x v="1"/>
    <x v="1"/>
    <x v="0"/>
    <x v="15"/>
    <x v="4"/>
  </r>
  <r>
    <x v="14"/>
    <x v="11"/>
    <s v="A l'approche des dates butoir, tout le monde travaille dur pour finir à temps :"/>
    <s v="personne ne fait rien ces jours-là."/>
    <s v="F"/>
    <n v="7.0030000000000001"/>
    <x v="1"/>
    <x v="0"/>
    <x v="1"/>
    <x v="11"/>
    <x v="2"/>
  </r>
  <r>
    <x v="14"/>
    <x v="12"/>
    <s v="Dans cette école exceptionnelle, absolument tous les élèves font leurs devoirs : "/>
    <s v="personne ne lit rien pour sa classe."/>
    <s v="F"/>
    <n v="7.7629999999999999"/>
    <x v="1"/>
    <x v="1"/>
    <x v="0"/>
    <x v="30"/>
    <x v="4"/>
  </r>
  <r>
    <x v="14"/>
    <x v="13"/>
    <s v="Même quand on fait un régime, il faut se nourrir : "/>
    <s v="personne ne mange rien pendant un mois."/>
    <s v="V"/>
    <n v="6.7560000000000002"/>
    <x v="1"/>
    <x v="0"/>
    <x v="0"/>
    <x v="13"/>
    <x v="4"/>
  </r>
  <r>
    <x v="14"/>
    <x v="14"/>
    <s v="La plupart des gens amassent un tas de bricoles inutiles :"/>
    <s v="personne ne met rien dans son placard."/>
    <s v="V"/>
    <n v="7.0259999999999998"/>
    <x v="1"/>
    <x v="0"/>
    <x v="0"/>
    <x v="25"/>
    <x v="4"/>
  </r>
  <r>
    <x v="14"/>
    <x v="15"/>
    <s v="Les études cognitives nous montrent que même les aveugles ont une vision inconsciente : "/>
    <s v="personne ne voit rien du tout."/>
    <s v="V"/>
    <n v="7.5389999999999997"/>
    <x v="1"/>
    <x v="1"/>
    <x v="1"/>
    <x v="36"/>
    <x v="2"/>
  </r>
  <r>
    <x v="14"/>
    <x v="16"/>
    <s v="La rupture avec son copain l'a complètement déprimée : "/>
    <s v="Noëlle n'aime rien en ce moment."/>
    <s v="F"/>
    <n v="6.9370000000000003"/>
    <x v="2"/>
    <x v="1"/>
    <x v="0"/>
    <x v="7"/>
    <x v="3"/>
  </r>
  <r>
    <x v="14"/>
    <x v="17"/>
    <s v="Quand on sort, il faut un chauffeur sobre : "/>
    <s v="Raoul ne boit rien aujourd'hui."/>
    <s v="V"/>
    <n v="4.6260000000000003"/>
    <x v="2"/>
    <x v="1"/>
    <x v="1"/>
    <x v="4"/>
    <x v="3"/>
  </r>
  <r>
    <x v="14"/>
    <x v="18"/>
    <s v="Parce qu'elle est très timide, "/>
    <s v="Aline ne dit rien pendant les cours."/>
    <s v="F"/>
    <n v="4.7300000000000004"/>
    <x v="2"/>
    <x v="0"/>
    <x v="1"/>
    <x v="5"/>
    <x v="3"/>
  </r>
  <r>
    <x v="14"/>
    <x v="19"/>
    <s v="Comme elle est très religieuse, "/>
    <s v="Marla ne fait rien le dimanche."/>
    <s v="F"/>
    <n v="3.7559999999999998"/>
    <x v="2"/>
    <x v="0"/>
    <x v="1"/>
    <x v="1"/>
    <x v="3"/>
  </r>
  <r>
    <x v="14"/>
    <x v="20"/>
    <s v="Comme elle travaille comme relectrice toute la semaine, "/>
    <s v="Marie ne lit rien le week-end."/>
    <s v="F"/>
    <n v="6.1449999999999996"/>
    <x v="2"/>
    <x v="0"/>
    <x v="1"/>
    <x v="8"/>
    <x v="3"/>
  </r>
  <r>
    <x v="14"/>
    <x v="21"/>
    <s v="Pour bien digerer, "/>
    <s v="les gens ne mangent rien le soir."/>
    <s v="V"/>
    <n v="3.7229999999999999"/>
    <x v="2"/>
    <x v="1"/>
    <x v="1"/>
    <x v="2"/>
    <x v="3"/>
  </r>
  <r>
    <x v="14"/>
    <x v="22"/>
    <s v="Comme il est très dépensier, "/>
    <s v="Julien ne met rien de coté pour l'avenir."/>
    <s v="V"/>
    <n v="4.7149999999999999"/>
    <x v="2"/>
    <x v="1"/>
    <x v="1"/>
    <x v="37"/>
    <x v="3"/>
  </r>
  <r>
    <x v="14"/>
    <x v="23"/>
    <s v="Elle est très intelligente mais elle a la tête dans les nuages : "/>
    <s v="Lucie ne voit rien autour d'elle."/>
    <s v="F"/>
    <n v="7.2430000000000003"/>
    <x v="2"/>
    <x v="0"/>
    <x v="1"/>
    <x v="18"/>
    <x v="3"/>
  </r>
  <r>
    <x v="14"/>
    <x v="24"/>
    <s v="Quand on s'amuse, on a pas toujours envie de rester sobre : "/>
    <s v="personne n'aime l'eau dans les fêtes."/>
    <s v="V"/>
    <n v="5.5460000000000003"/>
    <x v="3"/>
    <x v="1"/>
    <x v="1"/>
    <x v="3"/>
    <x v="3"/>
  </r>
  <r>
    <x v="14"/>
    <x v="25"/>
    <s v="Dans ce bar, il y a de l'ambiance et on consomme beaucoup d'alcool : "/>
    <s v="personne ne boit d'eau ici."/>
    <s v="F"/>
    <n v="4.5389999999999997"/>
    <x v="3"/>
    <x v="0"/>
    <x v="1"/>
    <x v="10"/>
    <x v="3"/>
  </r>
  <r>
    <x v="14"/>
    <x v="26"/>
    <s v="Tout le monde fait très attention pendant ce cours : "/>
    <s v="personne ne dit mot pendant une heure."/>
    <s v="V"/>
    <n v="5.8979999999999997"/>
    <x v="3"/>
    <x v="1"/>
    <x v="1"/>
    <x v="23"/>
    <x v="3"/>
  </r>
  <r>
    <x v="14"/>
    <x v="27"/>
    <s v="Beaucoup de gens se lèvent très tôt pendant la semaine, "/>
    <s v="personne ne fait ça le dimanche."/>
    <s v="V"/>
    <n v="5.7069999999999999"/>
    <x v="3"/>
    <x v="1"/>
    <x v="1"/>
    <x v="24"/>
    <x v="3"/>
  </r>
  <r>
    <x v="14"/>
    <x v="28"/>
    <s v="Tous les meubles d'Ikea viennent avec des notices de montage : "/>
    <s v="personne ne lit ça en général."/>
    <s v="F"/>
    <n v="4.5759999999999996"/>
    <x v="3"/>
    <x v="1"/>
    <x v="0"/>
    <x v="0"/>
    <x v="3"/>
  </r>
  <r>
    <x v="14"/>
    <x v="29"/>
    <s v="Les oeufs sont difficiles à digérer. On en mange plutôt le matin ou le midi : "/>
    <s v="personne ne mange ça le soir. "/>
    <s v="F"/>
    <n v="7.5949999999999998"/>
    <x v="3"/>
    <x v="0"/>
    <x v="1"/>
    <x v="21"/>
    <x v="3"/>
  </r>
  <r>
    <x v="14"/>
    <x v="30"/>
    <s v="Les mini-jupes sont super à la mode : "/>
    <s v="mais personne ne met ça à l'église."/>
    <s v="F"/>
    <n v="5.7949999999999999"/>
    <x v="3"/>
    <x v="0"/>
    <x v="1"/>
    <x v="39"/>
    <x v="3"/>
  </r>
  <r>
    <x v="14"/>
    <x v="31"/>
    <s v="Dans la brousse, les gens se promènent tout nu : "/>
    <s v="personne ne voit ça ici."/>
    <s v="F"/>
    <n v="6.4820000000000002"/>
    <x v="3"/>
    <x v="0"/>
    <x v="1"/>
    <x v="31"/>
    <x v="3"/>
  </r>
  <r>
    <x v="14"/>
    <x v="32"/>
    <s v="Il y a un match de foot cet après-midi :"/>
    <s v="tout le monde va au stade."/>
    <s v="F"/>
    <n v="4.3449999999999998"/>
    <x v="4"/>
    <x v="0"/>
    <x v="1"/>
    <x v="12"/>
    <x v="3"/>
  </r>
  <r>
    <x v="14"/>
    <x v="33"/>
    <s v="La leçon d'aujourd'hui n'était pas trop claire :"/>
    <s v="chaque élève avait des questions de clarification."/>
    <s v="V"/>
    <n v="8.9610000000000003"/>
    <x v="4"/>
    <x v="1"/>
    <x v="1"/>
    <x v="35"/>
    <x v="3"/>
  </r>
  <r>
    <x v="14"/>
    <x v="34"/>
    <s v="Son ordi est cassé :"/>
    <s v="Alain va en acheter un nouveau."/>
    <s v="F"/>
    <n v="5.1379999999999999"/>
    <x v="4"/>
    <x v="0"/>
    <x v="1"/>
    <x v="33"/>
    <x v="3"/>
  </r>
  <r>
    <x v="14"/>
    <x v="35"/>
    <s v="Il fait vraiment très beau aujourd'hui :"/>
    <s v="tout le monde est dehors."/>
    <s v="F"/>
    <n v="4.7789999999999999"/>
    <x v="4"/>
    <x v="0"/>
    <x v="1"/>
    <x v="34"/>
    <x v="3"/>
  </r>
  <r>
    <x v="14"/>
    <x v="36"/>
    <s v="Demain, c'est un long week-end :"/>
    <s v="tout le monde part à la campagne."/>
    <s v="V"/>
    <n v="4.6020000000000003"/>
    <x v="4"/>
    <x v="1"/>
    <x v="1"/>
    <x v="19"/>
    <x v="3"/>
  </r>
  <r>
    <x v="14"/>
    <x v="37"/>
    <s v="Le printemps est arrivé :"/>
    <s v="tous les arbres sont en fleurs."/>
    <s v="F"/>
    <n v="4.0979999999999999"/>
    <x v="4"/>
    <x v="0"/>
    <x v="1"/>
    <x v="38"/>
    <x v="3"/>
  </r>
  <r>
    <x v="14"/>
    <x v="38"/>
    <s v="Aujourd'hui les gens ne se parlent plus face à face :"/>
    <s v="tout le monde utilise son téléphone portable."/>
    <s v="V"/>
    <n v="9.0090000000000003"/>
    <x v="4"/>
    <x v="1"/>
    <x v="1"/>
    <x v="26"/>
    <x v="3"/>
  </r>
  <r>
    <x v="14"/>
    <x v="39"/>
    <s v="C'est une habitude chez nous après le diner : "/>
    <s v="tout le monde regarde la télévision."/>
    <s v="V"/>
    <n v="4.7539999999999996"/>
    <x v="4"/>
    <x v="1"/>
    <x v="1"/>
    <x v="17"/>
    <x v="3"/>
  </r>
  <r>
    <x v="15"/>
    <x v="0"/>
    <s v="Dans cet hôtel, les clients ne sont pas contents du service :"/>
    <s v="personne n'aime rien ici."/>
    <s v="F"/>
    <n v="5.4340000000000002"/>
    <x v="0"/>
    <x v="0"/>
    <x v="1"/>
    <x v="29"/>
    <x v="1"/>
  </r>
  <r>
    <x v="15"/>
    <x v="1"/>
    <s v="Dans notre famille on est tous allergique à l'alcool : "/>
    <s v="personne ne boit rien dans les soirées."/>
    <s v="V"/>
    <n v="5.33"/>
    <x v="0"/>
    <x v="1"/>
    <x v="1"/>
    <x v="8"/>
    <x v="1"/>
  </r>
  <r>
    <x v="15"/>
    <x v="2"/>
    <s v="Tous les profs s'ennuient en conseil de classe : "/>
    <s v="personne ne dit rien pendant les réunions."/>
    <s v="V"/>
    <n v="3.4009999999999998"/>
    <x v="0"/>
    <x v="1"/>
    <x v="1"/>
    <x v="13"/>
    <x v="1"/>
  </r>
  <r>
    <x v="15"/>
    <x v="3"/>
    <s v="Il fait vraiment trop chaud aujourd'hui :  "/>
    <s v="personne ne fait rien dehors. "/>
    <s v="V"/>
    <n v="4.7149999999999999"/>
    <x v="0"/>
    <x v="1"/>
    <x v="1"/>
    <x v="27"/>
    <x v="1"/>
  </r>
  <r>
    <x v="15"/>
    <x v="4"/>
    <s v="Les profs se plaignent tous que les élèves n'étudient pas pendant les vacances : "/>
    <s v="personne ne lit rien en été."/>
    <s v="F"/>
    <n v="7.6040000000000001"/>
    <x v="0"/>
    <x v="0"/>
    <x v="1"/>
    <x v="10"/>
    <x v="1"/>
  </r>
  <r>
    <x v="15"/>
    <x v="5"/>
    <s v="Depuis toujours, cette cantine est absolument infecte : "/>
    <s v="personne ne mange rien ici."/>
    <s v="V"/>
    <n v="3.331"/>
    <x v="0"/>
    <x v="1"/>
    <x v="1"/>
    <x v="24"/>
    <x v="1"/>
  </r>
  <r>
    <x v="15"/>
    <x v="6"/>
    <s v="Dans ce pays, la monnaie n'a plus aucune valeur : "/>
    <s v="personne ne met rien à la banque."/>
    <s v="F"/>
    <n v="13.27"/>
    <x v="0"/>
    <x v="0"/>
    <x v="1"/>
    <x v="32"/>
    <x v="1"/>
  </r>
  <r>
    <x v="15"/>
    <x v="7"/>
    <s v="On vient de couper l'électricité et il fait tout noir ici : "/>
    <s v="personne ne voit rien dans la pièce."/>
    <s v="F"/>
    <n v="3.996"/>
    <x v="0"/>
    <x v="0"/>
    <x v="1"/>
    <x v="28"/>
    <x v="1"/>
  </r>
  <r>
    <x v="15"/>
    <x v="8"/>
    <s v="Dans ce restaurant on trouve toujours quelque chose de bon : "/>
    <s v="personne n'aime rien dans les plats proposés."/>
    <s v="V"/>
    <n v="4.4829999999999997"/>
    <x v="1"/>
    <x v="1"/>
    <x v="1"/>
    <x v="33"/>
    <x v="2"/>
  </r>
  <r>
    <x v="15"/>
    <x v="9"/>
    <s v="Chez les jeunes, la consommation d'alcool est effrayante :  "/>
    <s v="personne ne boit rien dans les soirées."/>
    <s v="F"/>
    <n v="6.835"/>
    <x v="1"/>
    <x v="0"/>
    <x v="1"/>
    <x v="23"/>
    <x v="2"/>
  </r>
  <r>
    <x v="15"/>
    <x v="10"/>
    <s v="Chez nous, les profs veulent tous donner leur avis : "/>
    <s v="personne ne dit rien pendant les réunions."/>
    <s v="V"/>
    <n v="5.6760000000000002"/>
    <x v="1"/>
    <x v="1"/>
    <x v="1"/>
    <x v="22"/>
    <x v="2"/>
  </r>
  <r>
    <x v="15"/>
    <x v="11"/>
    <s v="A l'approche des dates butoir, tout le monde travaille dur pour finir à temps :"/>
    <s v="personne ne fait rien ces jours-là."/>
    <s v="F"/>
    <n v="5.2990000000000004"/>
    <x v="1"/>
    <x v="0"/>
    <x v="1"/>
    <x v="14"/>
    <x v="2"/>
  </r>
  <r>
    <x v="15"/>
    <x v="12"/>
    <s v="Dans cette école exceptionnelle, absolument tous les élèves font leurs devoirs : "/>
    <s v="personne ne lit rien pour sa classe."/>
    <s v="V"/>
    <n v="6.2190000000000003"/>
    <x v="1"/>
    <x v="1"/>
    <x v="1"/>
    <x v="20"/>
    <x v="2"/>
  </r>
  <r>
    <x v="15"/>
    <x v="13"/>
    <s v="Même quand on fait un régime, il faut se nourrir : "/>
    <s v="personne ne mange rien pendant un mois."/>
    <s v="F"/>
    <n v="5.5780000000000003"/>
    <x v="1"/>
    <x v="0"/>
    <x v="1"/>
    <x v="21"/>
    <x v="2"/>
  </r>
  <r>
    <x v="15"/>
    <x v="14"/>
    <s v="La plupart des gens amassent un tas de bricoles inutiles :"/>
    <s v="personne ne met rien dans son placard."/>
    <s v="V"/>
    <n v="6.25"/>
    <x v="1"/>
    <x v="0"/>
    <x v="0"/>
    <x v="39"/>
    <x v="4"/>
  </r>
  <r>
    <x v="15"/>
    <x v="15"/>
    <s v="Les études cognitives nous montrent que même les aveugles ont une vision inconsciente : "/>
    <s v="personne ne voit rien du tout."/>
    <s v="V"/>
    <n v="5.66"/>
    <x v="1"/>
    <x v="1"/>
    <x v="1"/>
    <x v="19"/>
    <x v="2"/>
  </r>
  <r>
    <x v="15"/>
    <x v="16"/>
    <s v="La rupture avec son copain l'a complètement déprimée : "/>
    <s v="Noëlle n'aime rien en ce moment."/>
    <s v="V"/>
    <n v="3.5539999999999998"/>
    <x v="2"/>
    <x v="1"/>
    <x v="1"/>
    <x v="2"/>
    <x v="3"/>
  </r>
  <r>
    <x v="15"/>
    <x v="17"/>
    <s v="Quand on sort, il faut un chauffeur sobre : "/>
    <s v="Raoul ne boit rien aujourd'hui."/>
    <s v="V"/>
    <n v="3.923"/>
    <x v="2"/>
    <x v="1"/>
    <x v="1"/>
    <x v="4"/>
    <x v="3"/>
  </r>
  <r>
    <x v="15"/>
    <x v="18"/>
    <s v="Parce qu'elle est très timide, "/>
    <s v="Aline ne dit rien pendant les cours."/>
    <s v="F"/>
    <n v="4.5140000000000002"/>
    <x v="2"/>
    <x v="0"/>
    <x v="1"/>
    <x v="25"/>
    <x v="3"/>
  </r>
  <r>
    <x v="15"/>
    <x v="19"/>
    <s v="Comme elle est très religieuse, "/>
    <s v="Marla ne fait rien le dimanche."/>
    <s v="F"/>
    <n v="3.4340000000000002"/>
    <x v="2"/>
    <x v="0"/>
    <x v="1"/>
    <x v="36"/>
    <x v="3"/>
  </r>
  <r>
    <x v="15"/>
    <x v="20"/>
    <s v="Comme elle travaille comme relectrice toute la semaine, "/>
    <s v="Marie ne lit rien le week-end."/>
    <s v="F"/>
    <n v="11.07"/>
    <x v="2"/>
    <x v="0"/>
    <x v="1"/>
    <x v="15"/>
    <x v="3"/>
  </r>
  <r>
    <x v="15"/>
    <x v="21"/>
    <s v="Pour bien digerer, "/>
    <s v="les gens ne mangent rien le soir."/>
    <s v="V"/>
    <n v="2.6739999999999999"/>
    <x v="2"/>
    <x v="1"/>
    <x v="1"/>
    <x v="34"/>
    <x v="3"/>
  </r>
  <r>
    <x v="15"/>
    <x v="22"/>
    <s v="Comme il est très dépensier, "/>
    <s v="Julien ne met rien de coté pour l'avenir."/>
    <s v="V"/>
    <n v="3.2810000000000001"/>
    <x v="2"/>
    <x v="1"/>
    <x v="1"/>
    <x v="1"/>
    <x v="3"/>
  </r>
  <r>
    <x v="15"/>
    <x v="23"/>
    <s v="Elle est très intelligente mais elle a la tête dans les nuages : "/>
    <s v="Lucie ne voit rien autour d'elle."/>
    <s v="F"/>
    <n v="4.6340000000000003"/>
    <x v="2"/>
    <x v="0"/>
    <x v="1"/>
    <x v="9"/>
    <x v="3"/>
  </r>
  <r>
    <x v="15"/>
    <x v="24"/>
    <s v="Quand on s'amuse, on a pas toujours envie de rester sobre : "/>
    <s v="personne n'aime l'eau dans les fêtes."/>
    <s v="V"/>
    <n v="5.1150000000000002"/>
    <x v="3"/>
    <x v="1"/>
    <x v="1"/>
    <x v="3"/>
    <x v="3"/>
  </r>
  <r>
    <x v="15"/>
    <x v="25"/>
    <s v="Dans ce bar, il y a de l'ambiance et on consomme beaucoup d'alcool : "/>
    <s v="personne ne boit d'eau ici."/>
    <s v="F"/>
    <n v="5.29"/>
    <x v="3"/>
    <x v="0"/>
    <x v="1"/>
    <x v="17"/>
    <x v="3"/>
  </r>
  <r>
    <x v="15"/>
    <x v="26"/>
    <s v="Tout le monde fait très attention pendant ce cours : "/>
    <s v="personne ne dit mot pendant une heure."/>
    <s v="V"/>
    <n v="3.6989999999999998"/>
    <x v="3"/>
    <x v="1"/>
    <x v="1"/>
    <x v="0"/>
    <x v="3"/>
  </r>
  <r>
    <x v="15"/>
    <x v="27"/>
    <s v="Beaucoup de gens se lèvent très tôt pendant la semaine, "/>
    <s v="personne ne fait ça le dimanche."/>
    <s v="V"/>
    <n v="5.09"/>
    <x v="3"/>
    <x v="1"/>
    <x v="1"/>
    <x v="5"/>
    <x v="3"/>
  </r>
  <r>
    <x v="15"/>
    <x v="28"/>
    <s v="Tous les meubles d'Ikea viennent avec des notices de montage : "/>
    <s v="personne ne lit ça en général."/>
    <s v="V"/>
    <n v="4.7300000000000004"/>
    <x v="3"/>
    <x v="1"/>
    <x v="1"/>
    <x v="31"/>
    <x v="3"/>
  </r>
  <r>
    <x v="15"/>
    <x v="29"/>
    <s v="Les oeufs sont difficiles à digérer. On en mange plutôt le matin ou le midi : "/>
    <s v="personne ne mange ça le soir. "/>
    <s v="F"/>
    <n v="4.7779999999999996"/>
    <x v="3"/>
    <x v="0"/>
    <x v="1"/>
    <x v="11"/>
    <x v="3"/>
  </r>
  <r>
    <x v="15"/>
    <x v="30"/>
    <s v="Les mini-jupes sont super à la mode : "/>
    <s v="mais personne ne met ça à l'église."/>
    <s v="F"/>
    <n v="2.899"/>
    <x v="3"/>
    <x v="0"/>
    <x v="1"/>
    <x v="38"/>
    <x v="3"/>
  </r>
  <r>
    <x v="15"/>
    <x v="31"/>
    <s v="Dans la brousse, les gens se promènent tout nu : "/>
    <s v="personne ne voit ça ici."/>
    <s v="F"/>
    <n v="3.9540000000000002"/>
    <x v="3"/>
    <x v="0"/>
    <x v="1"/>
    <x v="12"/>
    <x v="3"/>
  </r>
  <r>
    <x v="15"/>
    <x v="32"/>
    <s v="Il y a un match de foot cet après-midi :"/>
    <s v="tout le monde va au stade."/>
    <s v="F"/>
    <n v="3.7309999999999999"/>
    <x v="4"/>
    <x v="0"/>
    <x v="1"/>
    <x v="35"/>
    <x v="3"/>
  </r>
  <r>
    <x v="15"/>
    <x v="33"/>
    <s v="La leçon d'aujourd'hui n'était pas trop claire :"/>
    <s v="chaque élève avait des questions de clarification."/>
    <s v="V"/>
    <n v="11.17"/>
    <x v="4"/>
    <x v="1"/>
    <x v="1"/>
    <x v="26"/>
    <x v="3"/>
  </r>
  <r>
    <x v="15"/>
    <x v="34"/>
    <s v="Son ordi est cassé :"/>
    <s v="Alain va en acheter un nouveau."/>
    <s v="F"/>
    <n v="3.3940000000000001"/>
    <x v="4"/>
    <x v="0"/>
    <x v="1"/>
    <x v="30"/>
    <x v="3"/>
  </r>
  <r>
    <x v="15"/>
    <x v="35"/>
    <s v="Il fait vraiment très beau aujourd'hui :"/>
    <s v="tout le monde est dehors."/>
    <s v="F"/>
    <n v="2.9049999999999998"/>
    <x v="4"/>
    <x v="0"/>
    <x v="1"/>
    <x v="37"/>
    <x v="3"/>
  </r>
  <r>
    <x v="15"/>
    <x v="36"/>
    <s v="Demain, c'est un long week-end :"/>
    <s v="tout le monde part à la campagne."/>
    <s v="V"/>
    <n v="4.3380000000000001"/>
    <x v="4"/>
    <x v="1"/>
    <x v="1"/>
    <x v="7"/>
    <x v="3"/>
  </r>
  <r>
    <x v="15"/>
    <x v="37"/>
    <s v="Le printemps est arrivé :"/>
    <s v="tous les arbres sont en fleurs."/>
    <s v="F"/>
    <n v="3.1379999999999999"/>
    <x v="4"/>
    <x v="0"/>
    <x v="1"/>
    <x v="18"/>
    <x v="3"/>
  </r>
  <r>
    <x v="15"/>
    <x v="38"/>
    <s v="Aujourd'hui les gens ne se parlent plus face à face :"/>
    <s v="tout le monde utilise son téléphone portable."/>
    <s v="V"/>
    <n v="4.7300000000000004"/>
    <x v="4"/>
    <x v="1"/>
    <x v="1"/>
    <x v="6"/>
    <x v="3"/>
  </r>
  <r>
    <x v="15"/>
    <x v="39"/>
    <s v="C'est une habitude chez nous après le diner : "/>
    <s v="tout le monde regarde la télévision."/>
    <s v="V"/>
    <n v="2.6909999999999998"/>
    <x v="4"/>
    <x v="1"/>
    <x v="1"/>
    <x v="16"/>
    <x v="3"/>
  </r>
  <r>
    <x v="16"/>
    <x v="0"/>
    <s v="Dans cet hôtel, les clients ne sont pas contents du service :"/>
    <s v="personne n'aime rien ici."/>
    <s v="F"/>
    <n v="4.6829999999999998"/>
    <x v="0"/>
    <x v="0"/>
    <x v="1"/>
    <x v="24"/>
    <x v="1"/>
  </r>
  <r>
    <x v="16"/>
    <x v="1"/>
    <s v="Dans notre famille on est tous allergique à l'alcool : "/>
    <s v="personne ne boit rien dans les soirées."/>
    <s v="V"/>
    <n v="5.157"/>
    <x v="0"/>
    <x v="1"/>
    <x v="1"/>
    <x v="19"/>
    <x v="1"/>
  </r>
  <r>
    <x v="16"/>
    <x v="2"/>
    <s v="Tous les profs s'ennuient en conseil de classe : "/>
    <s v="personne ne dit rien pendant les réunions."/>
    <s v="V"/>
    <n v="6.45"/>
    <x v="0"/>
    <x v="1"/>
    <x v="1"/>
    <x v="12"/>
    <x v="1"/>
  </r>
  <r>
    <x v="16"/>
    <x v="3"/>
    <s v="Il fait vraiment trop chaud aujourd'hui :  "/>
    <s v="personne ne fait rien dehors. "/>
    <s v="V"/>
    <n v="4.8109999999999999"/>
    <x v="0"/>
    <x v="1"/>
    <x v="1"/>
    <x v="35"/>
    <x v="1"/>
  </r>
  <r>
    <x v="16"/>
    <x v="4"/>
    <s v="Les profs se plaignent tous que les élèves n'étudient pas pendant les vacances : "/>
    <s v="personne ne lit rien en été."/>
    <s v="F"/>
    <n v="6.1609999999999996"/>
    <x v="0"/>
    <x v="0"/>
    <x v="1"/>
    <x v="14"/>
    <x v="1"/>
  </r>
  <r>
    <x v="16"/>
    <x v="5"/>
    <s v="Depuis toujours, cette cantine est absolument infecte : "/>
    <s v="personne ne mange rien ici."/>
    <s v="V"/>
    <n v="7.25"/>
    <x v="0"/>
    <x v="1"/>
    <x v="1"/>
    <x v="17"/>
    <x v="1"/>
  </r>
  <r>
    <x v="16"/>
    <x v="6"/>
    <s v="Dans ce pays, la monnaie n'a plus aucune valeur : "/>
    <s v="personne ne met rien à la banque."/>
    <s v="F"/>
    <n v="12.49"/>
    <x v="0"/>
    <x v="0"/>
    <x v="1"/>
    <x v="21"/>
    <x v="1"/>
  </r>
  <r>
    <x v="16"/>
    <x v="7"/>
    <s v="On vient de couper l'électricité et il fait tout noir ici : "/>
    <s v="personne ne voit rien dans la pièce."/>
    <s v="V"/>
    <n v="7.5309999999999997"/>
    <x v="0"/>
    <x v="0"/>
    <x v="0"/>
    <x v="4"/>
    <x v="0"/>
  </r>
  <r>
    <x v="16"/>
    <x v="8"/>
    <s v="Dans ce restaurant on trouve toujours quelque chose de bon : "/>
    <s v="personne n'aime rien dans les plats proposés."/>
    <s v="V"/>
    <n v="7.8440000000000003"/>
    <x v="1"/>
    <x v="1"/>
    <x v="1"/>
    <x v="36"/>
    <x v="2"/>
  </r>
  <r>
    <x v="16"/>
    <x v="9"/>
    <s v="Chez les jeunes, la consommation d'alcool est effrayante :  "/>
    <s v="personne ne boit rien dans les soirées."/>
    <s v="F"/>
    <n v="3.56"/>
    <x v="1"/>
    <x v="0"/>
    <x v="1"/>
    <x v="2"/>
    <x v="2"/>
  </r>
  <r>
    <x v="16"/>
    <x v="10"/>
    <s v="Chez nous, les profs veulent tous donner leur avis : "/>
    <s v="personne ne dit rien pendant les réunions."/>
    <s v="V"/>
    <n v="14.1"/>
    <x v="1"/>
    <x v="1"/>
    <x v="1"/>
    <x v="26"/>
    <x v="2"/>
  </r>
  <r>
    <x v="16"/>
    <x v="11"/>
    <s v="A l'approche des dates butoir, tout le monde travaille dur pour finir à temps :"/>
    <s v="personne ne fait rien ces jours-là."/>
    <s v="F"/>
    <n v="7.0590000000000002"/>
    <x v="1"/>
    <x v="0"/>
    <x v="1"/>
    <x v="27"/>
    <x v="2"/>
  </r>
  <r>
    <x v="16"/>
    <x v="12"/>
    <s v="Dans cette école exceptionnelle, absolument tous les élèves font leurs devoirs : "/>
    <s v="personne ne lit rien pour sa classe."/>
    <s v="V"/>
    <n v="13.47"/>
    <x v="1"/>
    <x v="1"/>
    <x v="1"/>
    <x v="30"/>
    <x v="2"/>
  </r>
  <r>
    <x v="16"/>
    <x v="13"/>
    <s v="Même quand on fait un régime, il faut se nourrir : "/>
    <s v="personne ne mange rien pendant un mois."/>
    <s v="F"/>
    <n v="4.3470000000000004"/>
    <x v="1"/>
    <x v="0"/>
    <x v="1"/>
    <x v="33"/>
    <x v="2"/>
  </r>
  <r>
    <x v="16"/>
    <x v="14"/>
    <s v="La plupart des gens amassent un tas de bricoles inutiles :"/>
    <s v="personne ne met rien dans son placard."/>
    <s v="F"/>
    <n v="7.6909999999999998"/>
    <x v="1"/>
    <x v="0"/>
    <x v="1"/>
    <x v="3"/>
    <x v="2"/>
  </r>
  <r>
    <x v="16"/>
    <x v="15"/>
    <s v="Les études cognitives nous montrent que même les aveugles ont une vision inconsciente : "/>
    <s v="personne ne voit rien du tout."/>
    <s v="V"/>
    <n v="7.2350000000000003"/>
    <x v="1"/>
    <x v="1"/>
    <x v="1"/>
    <x v="8"/>
    <x v="2"/>
  </r>
  <r>
    <x v="16"/>
    <x v="16"/>
    <s v="La rupture avec son copain l'a complètement déprimée : "/>
    <s v="Noëlle n'aime rien en ce moment."/>
    <s v="V"/>
    <n v="10.38"/>
    <x v="2"/>
    <x v="1"/>
    <x v="1"/>
    <x v="11"/>
    <x v="3"/>
  </r>
  <r>
    <x v="16"/>
    <x v="17"/>
    <s v="Quand on sort, il faut un chauffeur sobre : "/>
    <s v="Raoul ne boit rien aujourd'hui."/>
    <s v="V"/>
    <n v="3.61"/>
    <x v="2"/>
    <x v="1"/>
    <x v="1"/>
    <x v="0"/>
    <x v="3"/>
  </r>
  <r>
    <x v="16"/>
    <x v="18"/>
    <s v="Parce qu'elle est très timide, "/>
    <s v="Aline ne dit rien pendant les cours."/>
    <s v="F"/>
    <n v="5.0819999999999999"/>
    <x v="2"/>
    <x v="0"/>
    <x v="1"/>
    <x v="13"/>
    <x v="3"/>
  </r>
  <r>
    <x v="16"/>
    <x v="19"/>
    <s v="Comme elle est très religieuse, "/>
    <s v="Marla ne fait rien le dimanche."/>
    <s v="F"/>
    <n v="6.4740000000000002"/>
    <x v="2"/>
    <x v="0"/>
    <x v="1"/>
    <x v="28"/>
    <x v="3"/>
  </r>
  <r>
    <x v="16"/>
    <x v="20"/>
    <s v="Comme elle travaille comme relectrice toute la semaine, "/>
    <s v="Marie ne lit rien le week-end."/>
    <s v="F"/>
    <n v="4.2919999999999998"/>
    <x v="2"/>
    <x v="0"/>
    <x v="1"/>
    <x v="10"/>
    <x v="3"/>
  </r>
  <r>
    <x v="16"/>
    <x v="21"/>
    <s v="Pour bien digerer, "/>
    <s v="les gens ne mangent rien le soir."/>
    <s v="V"/>
    <n v="5.5540000000000003"/>
    <x v="2"/>
    <x v="1"/>
    <x v="1"/>
    <x v="32"/>
    <x v="3"/>
  </r>
  <r>
    <x v="16"/>
    <x v="22"/>
    <s v="Comme il est très dépensier, "/>
    <s v="Julien ne met rien de coté pour l'avenir."/>
    <s v="V"/>
    <n v="3.476"/>
    <x v="2"/>
    <x v="1"/>
    <x v="1"/>
    <x v="29"/>
    <x v="3"/>
  </r>
  <r>
    <x v="16"/>
    <x v="23"/>
    <s v="Elle est très intelligente mais elle a la tête dans les nuages : "/>
    <s v="Lucie ne voit rien autour d'elle."/>
    <s v="F"/>
    <n v="9.4179999999999993"/>
    <x v="2"/>
    <x v="0"/>
    <x v="1"/>
    <x v="25"/>
    <x v="3"/>
  </r>
  <r>
    <x v="16"/>
    <x v="24"/>
    <s v="Quand on s'amuse, on a pas toujours envie de rester sobre : "/>
    <s v="personne n'aime l'eau dans les fêtes."/>
    <s v="V"/>
    <n v="4.1470000000000002"/>
    <x v="3"/>
    <x v="1"/>
    <x v="1"/>
    <x v="16"/>
    <x v="3"/>
  </r>
  <r>
    <x v="16"/>
    <x v="25"/>
    <s v="Dans ce bar, il y a de l'ambiance et on consomme beaucoup d'alcool : "/>
    <s v="personne ne boit d'eau ici."/>
    <s v="F"/>
    <n v="6.1539999999999999"/>
    <x v="3"/>
    <x v="0"/>
    <x v="1"/>
    <x v="5"/>
    <x v="3"/>
  </r>
  <r>
    <x v="16"/>
    <x v="26"/>
    <s v="Tout le monde fait très attention pendant ce cours : "/>
    <s v="personne ne dit mot pendant une heure."/>
    <s v="V"/>
    <n v="4.0579999999999998"/>
    <x v="3"/>
    <x v="1"/>
    <x v="1"/>
    <x v="31"/>
    <x v="3"/>
  </r>
  <r>
    <x v="16"/>
    <x v="27"/>
    <s v="Beaucoup de gens se lèvent très tôt pendant la semaine, "/>
    <s v="personne ne fait ça le dimanche."/>
    <s v="V"/>
    <n v="4.6509999999999998"/>
    <x v="3"/>
    <x v="1"/>
    <x v="1"/>
    <x v="22"/>
    <x v="3"/>
  </r>
  <r>
    <x v="16"/>
    <x v="28"/>
    <s v="Tous les meubles d'Ikea viennent avec des notices de montage : "/>
    <s v="personne ne lit ça en général."/>
    <s v="V"/>
    <n v="4.7060000000000004"/>
    <x v="3"/>
    <x v="1"/>
    <x v="1"/>
    <x v="6"/>
    <x v="3"/>
  </r>
  <r>
    <x v="16"/>
    <x v="29"/>
    <s v="Les oeufs sont difficiles à digérer. On en mange plutôt le matin ou le midi : "/>
    <s v="personne ne mange ça le soir. "/>
    <s v="F"/>
    <n v="5.4669999999999996"/>
    <x v="3"/>
    <x v="0"/>
    <x v="1"/>
    <x v="34"/>
    <x v="3"/>
  </r>
  <r>
    <x v="16"/>
    <x v="30"/>
    <s v="Les mini-jupes sont super à la mode : "/>
    <s v="mais personne ne met ça à l'église."/>
    <s v="F"/>
    <n v="5.4989999999999997"/>
    <x v="3"/>
    <x v="0"/>
    <x v="1"/>
    <x v="7"/>
    <x v="3"/>
  </r>
  <r>
    <x v="16"/>
    <x v="31"/>
    <s v="Dans la brousse, les gens se promènent tout nu : "/>
    <s v="personne ne voit ça ici."/>
    <s v="F"/>
    <n v="4.218"/>
    <x v="3"/>
    <x v="0"/>
    <x v="1"/>
    <x v="9"/>
    <x v="3"/>
  </r>
  <r>
    <x v="16"/>
    <x v="32"/>
    <s v="Il y a un match de foot cet après-midi :"/>
    <s v="tout le monde va au stade."/>
    <s v="F"/>
    <n v="2.786"/>
    <x v="4"/>
    <x v="0"/>
    <x v="1"/>
    <x v="37"/>
    <x v="3"/>
  </r>
  <r>
    <x v="16"/>
    <x v="33"/>
    <s v="La leçon d'aujourd'hui n'était pas trop claire :"/>
    <s v="chaque élève avait des questions de clarification."/>
    <s v="V"/>
    <n v="3.403"/>
    <x v="4"/>
    <x v="1"/>
    <x v="1"/>
    <x v="38"/>
    <x v="3"/>
  </r>
  <r>
    <x v="16"/>
    <x v="34"/>
    <s v="Son ordi est cassé :"/>
    <s v="Alain va en acheter un nouveau."/>
    <s v="F"/>
    <n v="3.7229999999999999"/>
    <x v="4"/>
    <x v="0"/>
    <x v="1"/>
    <x v="20"/>
    <x v="3"/>
  </r>
  <r>
    <x v="16"/>
    <x v="35"/>
    <s v="Il fait vraiment très beau aujourd'hui :"/>
    <s v="tout le monde est dehors."/>
    <s v="F"/>
    <n v="4.05"/>
    <x v="4"/>
    <x v="0"/>
    <x v="1"/>
    <x v="23"/>
    <x v="3"/>
  </r>
  <r>
    <x v="16"/>
    <x v="36"/>
    <s v="Demain, c'est un long week-end :"/>
    <s v="tout le monde part à la campagne."/>
    <s v="V"/>
    <n v="3.1869999999999998"/>
    <x v="4"/>
    <x v="1"/>
    <x v="1"/>
    <x v="18"/>
    <x v="3"/>
  </r>
  <r>
    <x v="16"/>
    <x v="37"/>
    <s v="Le printemps est arrivé :"/>
    <s v="tous les arbres sont en fleurs."/>
    <s v="F"/>
    <n v="4.4829999999999997"/>
    <x v="4"/>
    <x v="0"/>
    <x v="1"/>
    <x v="1"/>
    <x v="3"/>
  </r>
  <r>
    <x v="16"/>
    <x v="38"/>
    <s v="Aujourd'hui les gens ne se parlent plus face à face :"/>
    <s v="tout le monde utilise son téléphone portable."/>
    <s v="V"/>
    <n v="10.67"/>
    <x v="4"/>
    <x v="1"/>
    <x v="1"/>
    <x v="15"/>
    <x v="3"/>
  </r>
  <r>
    <x v="16"/>
    <x v="39"/>
    <s v="C'est une habitude chez nous après le diner : "/>
    <s v="tout le monde regarde la télévision."/>
    <s v="V"/>
    <n v="4.0030000000000001"/>
    <x v="4"/>
    <x v="1"/>
    <x v="1"/>
    <x v="39"/>
    <x v="3"/>
  </r>
  <r>
    <x v="17"/>
    <x v="0"/>
    <s v="Dans cet hôtel, les clients ne sont pas contents du service :"/>
    <s v="personne n'aime rien ici."/>
    <s v="F"/>
    <n v="4.2670000000000003"/>
    <x v="0"/>
    <x v="0"/>
    <x v="1"/>
    <x v="11"/>
    <x v="1"/>
  </r>
  <r>
    <x v="17"/>
    <x v="1"/>
    <s v="Dans notre famille on est tous allergique à l'alcool : "/>
    <s v="personne ne boit rien dans les soirées."/>
    <s v="V"/>
    <n v="4.859"/>
    <x v="0"/>
    <x v="1"/>
    <x v="1"/>
    <x v="19"/>
    <x v="1"/>
  </r>
  <r>
    <x v="17"/>
    <x v="2"/>
    <s v="Tous les profs s'ennuient en conseil de classe : "/>
    <s v="personne ne dit rien pendant les réunions."/>
    <s v="F"/>
    <n v="3.4590000000000001"/>
    <x v="0"/>
    <x v="1"/>
    <x v="0"/>
    <x v="34"/>
    <x v="0"/>
  </r>
  <r>
    <x v="17"/>
    <x v="3"/>
    <s v="Il fait vraiment trop chaud aujourd'hui :  "/>
    <s v="personne ne fait rien dehors. "/>
    <s v="V"/>
    <n v="2.9470000000000001"/>
    <x v="0"/>
    <x v="1"/>
    <x v="1"/>
    <x v="36"/>
    <x v="1"/>
  </r>
  <r>
    <x v="17"/>
    <x v="4"/>
    <s v="Les profs se plaignent tous que les élèves n'étudient pas pendant les vacances : "/>
    <s v="personne ne lit rien en été."/>
    <s v="V"/>
    <n v="5.25"/>
    <x v="0"/>
    <x v="0"/>
    <x v="0"/>
    <x v="13"/>
    <x v="0"/>
  </r>
  <r>
    <x v="17"/>
    <x v="5"/>
    <s v="Depuis toujours, cette cantine est absolument infecte : "/>
    <s v="personne ne mange rien ici."/>
    <s v="V"/>
    <n v="3.2429999999999999"/>
    <x v="0"/>
    <x v="1"/>
    <x v="1"/>
    <x v="38"/>
    <x v="1"/>
  </r>
  <r>
    <x v="17"/>
    <x v="6"/>
    <s v="Dans ce pays, la monnaie n'a plus aucune valeur : "/>
    <s v="personne ne met rien à la banque."/>
    <s v="F"/>
    <n v="4.851"/>
    <x v="0"/>
    <x v="0"/>
    <x v="1"/>
    <x v="8"/>
    <x v="1"/>
  </r>
  <r>
    <x v="17"/>
    <x v="7"/>
    <s v="On vient de couper l'électricité et il fait tout noir ici : "/>
    <s v="personne ne voit rien dans la pièce."/>
    <s v="F"/>
    <n v="4.601"/>
    <x v="0"/>
    <x v="0"/>
    <x v="1"/>
    <x v="32"/>
    <x v="1"/>
  </r>
  <r>
    <x v="17"/>
    <x v="8"/>
    <s v="Dans ce restaurant on trouve toujours quelque chose de bon : "/>
    <s v="personne n'aime rien dans les plats proposés."/>
    <s v="V"/>
    <n v="5.891"/>
    <x v="1"/>
    <x v="1"/>
    <x v="1"/>
    <x v="37"/>
    <x v="2"/>
  </r>
  <r>
    <x v="17"/>
    <x v="9"/>
    <s v="Chez les jeunes, la consommation d'alcool est effrayante :  "/>
    <s v="personne ne boit rien dans les soirées."/>
    <s v="F"/>
    <n v="4.7149999999999999"/>
    <x v="1"/>
    <x v="0"/>
    <x v="1"/>
    <x v="31"/>
    <x v="2"/>
  </r>
  <r>
    <x v="17"/>
    <x v="10"/>
    <s v="Chez nous, les profs veulent tous donner leur avis : "/>
    <s v="personne ne dit rien pendant les réunions."/>
    <s v="V"/>
    <n v="7.4909999999999997"/>
    <x v="1"/>
    <x v="1"/>
    <x v="1"/>
    <x v="4"/>
    <x v="2"/>
  </r>
  <r>
    <x v="17"/>
    <x v="11"/>
    <s v="A l'approche des dates butoir, tout le monde travaille dur pour finir à temps :"/>
    <s v="personne ne fait rien ces jours-là."/>
    <s v="F"/>
    <n v="6.3150000000000004"/>
    <x v="1"/>
    <x v="0"/>
    <x v="1"/>
    <x v="28"/>
    <x v="2"/>
  </r>
  <r>
    <x v="17"/>
    <x v="12"/>
    <s v="Dans cette école exceptionnelle, absolument tous les élèves font leurs devoirs : "/>
    <s v="personne ne lit rien pour sa classe."/>
    <s v="V"/>
    <n v="8.5540000000000003"/>
    <x v="1"/>
    <x v="1"/>
    <x v="1"/>
    <x v="24"/>
    <x v="2"/>
  </r>
  <r>
    <x v="17"/>
    <x v="13"/>
    <s v="Même quand on fait un régime, il faut se nourrir : "/>
    <s v="personne ne mange rien pendant un mois."/>
    <s v="F"/>
    <n v="4.6989999999999998"/>
    <x v="1"/>
    <x v="0"/>
    <x v="1"/>
    <x v="27"/>
    <x v="2"/>
  </r>
  <r>
    <x v="17"/>
    <x v="14"/>
    <s v="La plupart des gens amassent un tas de bricoles inutiles :"/>
    <s v="personne ne met rien dans son placard."/>
    <s v="V"/>
    <n v="8.6509999999999998"/>
    <x v="1"/>
    <x v="0"/>
    <x v="0"/>
    <x v="6"/>
    <x v="4"/>
  </r>
  <r>
    <x v="17"/>
    <x v="15"/>
    <s v="Les études cognitives nous montrent que même les aveugles ont une vision inconsciente : "/>
    <s v="personne ne voit rien du tout."/>
    <s v="V"/>
    <n v="13.45"/>
    <x v="1"/>
    <x v="1"/>
    <x v="1"/>
    <x v="5"/>
    <x v="2"/>
  </r>
  <r>
    <x v="17"/>
    <x v="16"/>
    <s v="La rupture avec son copain l'a complètement déprimée : "/>
    <s v="Noëlle n'aime rien en ce moment."/>
    <s v="V"/>
    <n v="4.01"/>
    <x v="2"/>
    <x v="1"/>
    <x v="1"/>
    <x v="22"/>
    <x v="3"/>
  </r>
  <r>
    <x v="17"/>
    <x v="17"/>
    <s v="Quand on sort, il faut un chauffeur sobre : "/>
    <s v="Raoul ne boit rien aujourd'hui."/>
    <s v="V"/>
    <n v="4.97"/>
    <x v="2"/>
    <x v="1"/>
    <x v="1"/>
    <x v="18"/>
    <x v="3"/>
  </r>
  <r>
    <x v="17"/>
    <x v="18"/>
    <s v="Parce qu'elle est très timide, "/>
    <s v="Aline ne dit rien pendant les cours."/>
    <s v="F"/>
    <n v="6.4020000000000001"/>
    <x v="2"/>
    <x v="0"/>
    <x v="1"/>
    <x v="17"/>
    <x v="3"/>
  </r>
  <r>
    <x v="17"/>
    <x v="19"/>
    <s v="Comme elle est très religieuse, "/>
    <s v="Marla ne fait rien le dimanche."/>
    <s v="F"/>
    <n v="3.8660000000000001"/>
    <x v="2"/>
    <x v="0"/>
    <x v="1"/>
    <x v="21"/>
    <x v="3"/>
  </r>
  <r>
    <x v="17"/>
    <x v="20"/>
    <s v="Comme elle travaille comme relectrice toute la semaine, "/>
    <s v="Marie ne lit rien le week-end."/>
    <s v="F"/>
    <n v="5.0419999999999998"/>
    <x v="2"/>
    <x v="0"/>
    <x v="1"/>
    <x v="35"/>
    <x v="3"/>
  </r>
  <r>
    <x v="17"/>
    <x v="21"/>
    <s v="Pour bien digerer, "/>
    <s v="les gens ne mangent rien le soir."/>
    <s v="V"/>
    <n v="2.2189999999999999"/>
    <x v="2"/>
    <x v="1"/>
    <x v="1"/>
    <x v="3"/>
    <x v="3"/>
  </r>
  <r>
    <x v="17"/>
    <x v="22"/>
    <s v="Comme il est très dépensier, "/>
    <s v="Julien ne met rien de coté pour l'avenir."/>
    <s v="V"/>
    <n v="3.69"/>
    <x v="2"/>
    <x v="1"/>
    <x v="1"/>
    <x v="33"/>
    <x v="3"/>
  </r>
  <r>
    <x v="17"/>
    <x v="23"/>
    <s v="Elle est très intelligente mais elle a la tête dans les nuages : "/>
    <s v="Lucie ne voit rien autour d'elle."/>
    <s v="F"/>
    <n v="4.8120000000000003"/>
    <x v="2"/>
    <x v="0"/>
    <x v="1"/>
    <x v="12"/>
    <x v="3"/>
  </r>
  <r>
    <x v="17"/>
    <x v="24"/>
    <s v="Quand on s'amuse, on a pas toujours envie de rester sobre : "/>
    <s v="personne n'aime l'eau dans les fêtes."/>
    <s v="V"/>
    <n v="5.89"/>
    <x v="3"/>
    <x v="1"/>
    <x v="1"/>
    <x v="29"/>
    <x v="3"/>
  </r>
  <r>
    <x v="17"/>
    <x v="25"/>
    <s v="Dans ce bar, il y a de l'ambiance et on consomme beaucoup d'alcool : "/>
    <s v="personne ne boit d'eau ici."/>
    <s v="F"/>
    <n v="11.76"/>
    <x v="3"/>
    <x v="0"/>
    <x v="1"/>
    <x v="15"/>
    <x v="3"/>
  </r>
  <r>
    <x v="17"/>
    <x v="26"/>
    <s v="Tout le monde fait très attention pendant ce cours : "/>
    <s v="personne ne dit mot pendant une heure."/>
    <s v="V"/>
    <n v="6.6840000000000002"/>
    <x v="3"/>
    <x v="1"/>
    <x v="1"/>
    <x v="30"/>
    <x v="3"/>
  </r>
  <r>
    <x v="17"/>
    <x v="27"/>
    <s v="Beaucoup de gens se lèvent très tôt pendant la semaine, "/>
    <s v="personne ne fait ça le dimanche."/>
    <s v="V"/>
    <n v="6.7939999999999996"/>
    <x v="3"/>
    <x v="1"/>
    <x v="1"/>
    <x v="7"/>
    <x v="3"/>
  </r>
  <r>
    <x v="17"/>
    <x v="28"/>
    <s v="Tous les meubles d'Ikea viennent avec des notices de montage : "/>
    <s v="personne ne lit ça en général."/>
    <s v="V"/>
    <n v="5.1710000000000003"/>
    <x v="3"/>
    <x v="1"/>
    <x v="1"/>
    <x v="20"/>
    <x v="3"/>
  </r>
  <r>
    <x v="17"/>
    <x v="29"/>
    <s v="Les oeufs sont difficiles à digérer. On en mange plutôt le matin ou le midi : "/>
    <s v="personne ne mange ça le soir. "/>
    <s v="F"/>
    <n v="7.0259999999999998"/>
    <x v="3"/>
    <x v="0"/>
    <x v="1"/>
    <x v="39"/>
    <x v="3"/>
  </r>
  <r>
    <x v="17"/>
    <x v="30"/>
    <s v="Les mini-jupes sont super à la mode : "/>
    <s v="mais personne ne met ça à l'église."/>
    <s v="F"/>
    <n v="3.0920000000000001"/>
    <x v="3"/>
    <x v="0"/>
    <x v="1"/>
    <x v="14"/>
    <x v="3"/>
  </r>
  <r>
    <x v="17"/>
    <x v="31"/>
    <s v="Dans la brousse, les gens se promènent tout nu : "/>
    <s v="personne ne voit ça ici."/>
    <s v="F"/>
    <n v="3.6909999999999998"/>
    <x v="3"/>
    <x v="0"/>
    <x v="1"/>
    <x v="1"/>
    <x v="3"/>
  </r>
  <r>
    <x v="17"/>
    <x v="32"/>
    <s v="Il y a un match de foot cet après-midi :"/>
    <s v="tout le monde va au stade."/>
    <s v="F"/>
    <n v="7.0650000000000004"/>
    <x v="4"/>
    <x v="0"/>
    <x v="1"/>
    <x v="26"/>
    <x v="3"/>
  </r>
  <r>
    <x v="17"/>
    <x v="33"/>
    <s v="La leçon d'aujourd'hui n'était pas trop claire :"/>
    <s v="chaque élève avait des questions de clarification."/>
    <s v="V"/>
    <n v="14.17"/>
    <x v="4"/>
    <x v="1"/>
    <x v="1"/>
    <x v="25"/>
    <x v="3"/>
  </r>
  <r>
    <x v="17"/>
    <x v="34"/>
    <s v="Son ordi est cassé :"/>
    <s v="Alain va en acheter un nouveau."/>
    <s v="F"/>
    <n v="3.355"/>
    <x v="4"/>
    <x v="0"/>
    <x v="1"/>
    <x v="9"/>
    <x v="3"/>
  </r>
  <r>
    <x v="17"/>
    <x v="35"/>
    <s v="Il fait vraiment très beau aujourd'hui :"/>
    <s v="tout le monde est dehors."/>
    <s v="F"/>
    <n v="2.6669999999999998"/>
    <x v="4"/>
    <x v="0"/>
    <x v="1"/>
    <x v="2"/>
    <x v="3"/>
  </r>
  <r>
    <x v="17"/>
    <x v="36"/>
    <s v="Demain, c'est un long week-end :"/>
    <s v="tout le monde part à la campagne."/>
    <s v="V"/>
    <n v="6.1390000000000002"/>
    <x v="4"/>
    <x v="1"/>
    <x v="1"/>
    <x v="10"/>
    <x v="3"/>
  </r>
  <r>
    <x v="17"/>
    <x v="37"/>
    <s v="Le printemps est arrivé :"/>
    <s v="tous les arbres sont en fleurs."/>
    <s v="F"/>
    <n v="1.9470000000000001"/>
    <x v="4"/>
    <x v="0"/>
    <x v="1"/>
    <x v="16"/>
    <x v="3"/>
  </r>
  <r>
    <x v="17"/>
    <x v="38"/>
    <s v="Aujourd'hui les gens ne se parlent plus face à face :"/>
    <s v="tout le monde utilise son téléphone portable."/>
    <s v="V"/>
    <n v="4.1070000000000002"/>
    <x v="4"/>
    <x v="1"/>
    <x v="1"/>
    <x v="0"/>
    <x v="3"/>
  </r>
  <r>
    <x v="17"/>
    <x v="39"/>
    <s v="C'est une habitude chez nous après le diner : "/>
    <s v="tout le monde regarde la télévision."/>
    <s v="V"/>
    <n v="4.6180000000000003"/>
    <x v="4"/>
    <x v="1"/>
    <x v="1"/>
    <x v="23"/>
    <x v="3"/>
  </r>
  <r>
    <x v="18"/>
    <x v="0"/>
    <s v="Dans cet hôtel, les clients ne sont pas contents du service :"/>
    <s v="personne n'aime rien ici."/>
    <s v="F"/>
    <n v="4.9390000000000001"/>
    <x v="0"/>
    <x v="0"/>
    <x v="1"/>
    <x v="11"/>
    <x v="1"/>
  </r>
  <r>
    <x v="18"/>
    <x v="1"/>
    <s v="Dans notre famille on est tous allergique à l'alcool : "/>
    <s v="personne ne boit rien dans les soirées."/>
    <s v="V"/>
    <n v="6.1710000000000003"/>
    <x v="0"/>
    <x v="1"/>
    <x v="1"/>
    <x v="39"/>
    <x v="1"/>
  </r>
  <r>
    <x v="18"/>
    <x v="2"/>
    <s v="Tous les profs s'ennuient en conseil de classe : "/>
    <s v="personne ne dit rien pendant les réunions."/>
    <s v="V"/>
    <n v="4.4749999999999996"/>
    <x v="0"/>
    <x v="1"/>
    <x v="1"/>
    <x v="3"/>
    <x v="1"/>
  </r>
  <r>
    <x v="18"/>
    <x v="3"/>
    <s v="Il fait vraiment trop chaud aujourd'hui :  "/>
    <s v="personne ne fait rien dehors. "/>
    <s v="V"/>
    <n v="4.1870000000000003"/>
    <x v="0"/>
    <x v="1"/>
    <x v="1"/>
    <x v="18"/>
    <x v="1"/>
  </r>
  <r>
    <x v="18"/>
    <x v="4"/>
    <s v="Les profs se plaignent tous que les élèves n'étudient pas pendant les vacances : "/>
    <s v="personne ne lit rien en été."/>
    <s v="F"/>
    <n v="5.5389999999999997"/>
    <x v="0"/>
    <x v="0"/>
    <x v="1"/>
    <x v="28"/>
    <x v="1"/>
  </r>
  <r>
    <x v="18"/>
    <x v="5"/>
    <s v="Depuis toujours, cette cantine est absolument infecte : "/>
    <s v="personne ne mange rien ici."/>
    <s v="F"/>
    <n v="4.6260000000000003"/>
    <x v="0"/>
    <x v="1"/>
    <x v="0"/>
    <x v="22"/>
    <x v="0"/>
  </r>
  <r>
    <x v="18"/>
    <x v="6"/>
    <s v="Dans ce pays, la monnaie n'a plus aucune valeur : "/>
    <s v="personne ne met rien à la banque."/>
    <s v="F"/>
    <n v="5.9770000000000003"/>
    <x v="0"/>
    <x v="0"/>
    <x v="1"/>
    <x v="5"/>
    <x v="1"/>
  </r>
  <r>
    <x v="18"/>
    <x v="7"/>
    <s v="On vient de couper l'électricité et il fait tout noir ici : "/>
    <s v="personne ne voit rien dans la pièce."/>
    <s v="F"/>
    <n v="4.5860000000000003"/>
    <x v="0"/>
    <x v="0"/>
    <x v="1"/>
    <x v="13"/>
    <x v="1"/>
  </r>
  <r>
    <x v="18"/>
    <x v="8"/>
    <s v="Dans ce restaurant on trouve toujours quelque chose de bon : "/>
    <s v="personne n'aime rien dans les plats proposés."/>
    <s v="F"/>
    <n v="6.3940000000000001"/>
    <x v="1"/>
    <x v="1"/>
    <x v="0"/>
    <x v="34"/>
    <x v="4"/>
  </r>
  <r>
    <x v="18"/>
    <x v="9"/>
    <s v="Chez les jeunes, la consommation d'alcool est effrayante :  "/>
    <s v="personne ne boit rien dans les soirées."/>
    <s v="F"/>
    <n v="4.6260000000000003"/>
    <x v="1"/>
    <x v="0"/>
    <x v="1"/>
    <x v="35"/>
    <x v="2"/>
  </r>
  <r>
    <x v="18"/>
    <x v="10"/>
    <s v="Chez nous, les profs veulent tous donner leur avis : "/>
    <s v="personne ne dit rien pendant les réunions."/>
    <s v="F"/>
    <n v="9.5640000000000001"/>
    <x v="1"/>
    <x v="1"/>
    <x v="0"/>
    <x v="6"/>
    <x v="4"/>
  </r>
  <r>
    <x v="18"/>
    <x v="11"/>
    <s v="A l'approche des dates butoir, tout le monde travaille dur pour finir à temps :"/>
    <s v="personne ne fait rien ces jours-là."/>
    <s v="V"/>
    <n v="5.8739999999999997"/>
    <x v="1"/>
    <x v="0"/>
    <x v="0"/>
    <x v="29"/>
    <x v="4"/>
  </r>
  <r>
    <x v="18"/>
    <x v="12"/>
    <s v="Dans cette école exceptionnelle, absolument tous les élèves font leurs devoirs : "/>
    <s v="personne ne lit rien pour sa classe."/>
    <s v="F"/>
    <n v="8.8420000000000005"/>
    <x v="1"/>
    <x v="1"/>
    <x v="0"/>
    <x v="30"/>
    <x v="4"/>
  </r>
  <r>
    <x v="18"/>
    <x v="13"/>
    <s v="Même quand on fait un régime, il faut se nourrir : "/>
    <s v="personne ne mange rien pendant un mois."/>
    <s v="V"/>
    <n v="4.8280000000000003"/>
    <x v="1"/>
    <x v="0"/>
    <x v="0"/>
    <x v="24"/>
    <x v="4"/>
  </r>
  <r>
    <x v="18"/>
    <x v="14"/>
    <s v="La plupart des gens amassent un tas de bricoles inutiles :"/>
    <s v="personne ne met rien dans son placard."/>
    <s v="V"/>
    <n v="10.83"/>
    <x v="1"/>
    <x v="0"/>
    <x v="0"/>
    <x v="32"/>
    <x v="4"/>
  </r>
  <r>
    <x v="18"/>
    <x v="15"/>
    <s v="Les études cognitives nous montrent que même les aveugles ont une vision inconsciente : "/>
    <s v="personne ne voit rien du tout."/>
    <s v="F"/>
    <n v="9.0329999999999995"/>
    <x v="1"/>
    <x v="1"/>
    <x v="0"/>
    <x v="7"/>
    <x v="4"/>
  </r>
  <r>
    <x v="18"/>
    <x v="16"/>
    <s v="La rupture avec son copain l'a complètement déprimée : "/>
    <s v="Noëlle n'aime rien en ce moment."/>
    <s v="V"/>
    <n v="6.1310000000000002"/>
    <x v="2"/>
    <x v="1"/>
    <x v="1"/>
    <x v="16"/>
    <x v="3"/>
  </r>
  <r>
    <x v="18"/>
    <x v="17"/>
    <s v="Quand on sort, il faut un chauffeur sobre : "/>
    <s v="Raoul ne boit rien aujourd'hui."/>
    <s v="V"/>
    <n v="7.0259999999999998"/>
    <x v="2"/>
    <x v="1"/>
    <x v="1"/>
    <x v="21"/>
    <x v="3"/>
  </r>
  <r>
    <x v="18"/>
    <x v="18"/>
    <s v="Parce qu'elle est très timide, "/>
    <s v="Aline ne dit rien pendant les cours."/>
    <s v="F"/>
    <n v="3.97"/>
    <x v="2"/>
    <x v="0"/>
    <x v="1"/>
    <x v="12"/>
    <x v="3"/>
  </r>
  <r>
    <x v="18"/>
    <x v="19"/>
    <s v="Comme elle est très religieuse, "/>
    <s v="Marla ne fait rien le dimanche."/>
    <s v="F"/>
    <n v="3.843"/>
    <x v="2"/>
    <x v="0"/>
    <x v="1"/>
    <x v="0"/>
    <x v="3"/>
  </r>
  <r>
    <x v="18"/>
    <x v="20"/>
    <s v="Comme elle travaille comme relectrice toute la semaine, "/>
    <s v="Marie ne lit rien le week-end."/>
    <s v="F"/>
    <n v="6.1550000000000002"/>
    <x v="2"/>
    <x v="0"/>
    <x v="1"/>
    <x v="9"/>
    <x v="3"/>
  </r>
  <r>
    <x v="18"/>
    <x v="21"/>
    <s v="Pour bien digerer, "/>
    <s v="les gens ne mangent rien le soir."/>
    <s v="V"/>
    <n v="4.13"/>
    <x v="2"/>
    <x v="1"/>
    <x v="1"/>
    <x v="38"/>
    <x v="3"/>
  </r>
  <r>
    <x v="18"/>
    <x v="22"/>
    <s v="Comme il est très dépensier, "/>
    <s v="Julien ne met rien de coté pour l'avenir."/>
    <s v="V"/>
    <n v="6.6420000000000003"/>
    <x v="2"/>
    <x v="1"/>
    <x v="1"/>
    <x v="8"/>
    <x v="3"/>
  </r>
  <r>
    <x v="18"/>
    <x v="23"/>
    <s v="Elle est très intelligente mais elle a la tête dans les nuages : "/>
    <s v="Lucie ne voit rien autour d'elle."/>
    <s v="F"/>
    <n v="4.4260000000000002"/>
    <x v="2"/>
    <x v="0"/>
    <x v="1"/>
    <x v="2"/>
    <x v="3"/>
  </r>
  <r>
    <x v="18"/>
    <x v="24"/>
    <s v="Quand on s'amuse, on a pas toujours envie de rester sobre : "/>
    <s v="personne n'aime l'eau dans les fêtes."/>
    <s v="V"/>
    <n v="4.8890000000000002"/>
    <x v="3"/>
    <x v="1"/>
    <x v="1"/>
    <x v="20"/>
    <x v="3"/>
  </r>
  <r>
    <x v="18"/>
    <x v="25"/>
    <s v="Dans ce bar, il y a de l'ambiance et on consomme beaucoup d'alcool : "/>
    <s v="personne ne boit d'eau ici."/>
    <s v="F"/>
    <n v="6.3049999999999997"/>
    <x v="3"/>
    <x v="0"/>
    <x v="1"/>
    <x v="10"/>
    <x v="3"/>
  </r>
  <r>
    <x v="18"/>
    <x v="26"/>
    <s v="Tout le monde fait très attention pendant ce cours : "/>
    <s v="personne ne dit mot pendant une heure."/>
    <s v="V"/>
    <n v="9.7929999999999993"/>
    <x v="3"/>
    <x v="1"/>
    <x v="1"/>
    <x v="17"/>
    <x v="3"/>
  </r>
  <r>
    <x v="18"/>
    <x v="27"/>
    <s v="Beaucoup de gens se lèvent très tôt pendant la semaine, "/>
    <s v="personne ne fait ça le dimanche."/>
    <s v="V"/>
    <n v="5.6980000000000004"/>
    <x v="3"/>
    <x v="1"/>
    <x v="1"/>
    <x v="14"/>
    <x v="3"/>
  </r>
  <r>
    <x v="18"/>
    <x v="28"/>
    <s v="Tous les meubles d'Ikea viennent avec des notices de montage : "/>
    <s v="personne ne lit ça en général."/>
    <s v="V"/>
    <n v="5.2990000000000004"/>
    <x v="3"/>
    <x v="1"/>
    <x v="1"/>
    <x v="37"/>
    <x v="3"/>
  </r>
  <r>
    <x v="18"/>
    <x v="29"/>
    <s v="Les oeufs sont difficiles à digérer. On en mange plutôt le matin ou le midi : "/>
    <s v="personne ne mange ça le soir. "/>
    <s v="F"/>
    <n v="7.9379999999999997"/>
    <x v="3"/>
    <x v="0"/>
    <x v="1"/>
    <x v="36"/>
    <x v="3"/>
  </r>
  <r>
    <x v="18"/>
    <x v="30"/>
    <s v="Les mini-jupes sont super à la mode : "/>
    <s v="mais personne ne met ça à l'église."/>
    <s v="F"/>
    <n v="3.9140000000000001"/>
    <x v="3"/>
    <x v="0"/>
    <x v="1"/>
    <x v="33"/>
    <x v="3"/>
  </r>
  <r>
    <x v="18"/>
    <x v="31"/>
    <s v="Dans la brousse, les gens se promènent tout nu : "/>
    <s v="personne ne voit ça ici."/>
    <s v="F"/>
    <n v="9.0820000000000007"/>
    <x v="3"/>
    <x v="0"/>
    <x v="1"/>
    <x v="26"/>
    <x v="3"/>
  </r>
  <r>
    <x v="18"/>
    <x v="32"/>
    <s v="Il y a un match de foot cet après-midi :"/>
    <s v="tout le monde va au stade."/>
    <s v="F"/>
    <n v="3.339"/>
    <x v="4"/>
    <x v="0"/>
    <x v="1"/>
    <x v="1"/>
    <x v="3"/>
  </r>
  <r>
    <x v="18"/>
    <x v="33"/>
    <s v="La leçon d'aujourd'hui n'était pas trop claire :"/>
    <s v="chaque élève avait des questions de clarification."/>
    <s v="V"/>
    <n v="8.69"/>
    <x v="4"/>
    <x v="1"/>
    <x v="1"/>
    <x v="23"/>
    <x v="3"/>
  </r>
  <r>
    <x v="18"/>
    <x v="34"/>
    <s v="Son ordi est cassé :"/>
    <s v="Alain va en acheter un nouveau."/>
    <s v="F"/>
    <n v="3.0819999999999999"/>
    <x v="4"/>
    <x v="0"/>
    <x v="1"/>
    <x v="27"/>
    <x v="3"/>
  </r>
  <r>
    <x v="18"/>
    <x v="35"/>
    <s v="Il fait vraiment très beau aujourd'hui :"/>
    <s v="tout le monde est dehors."/>
    <s v="F"/>
    <n v="6.8280000000000003"/>
    <x v="4"/>
    <x v="0"/>
    <x v="1"/>
    <x v="15"/>
    <x v="3"/>
  </r>
  <r>
    <x v="18"/>
    <x v="36"/>
    <s v="Demain, c'est un long week-end :"/>
    <s v="tout le monde part à la campagne."/>
    <s v="V"/>
    <n v="3.746"/>
    <x v="4"/>
    <x v="1"/>
    <x v="1"/>
    <x v="25"/>
    <x v="3"/>
  </r>
  <r>
    <x v="18"/>
    <x v="37"/>
    <s v="Le printemps est arrivé :"/>
    <s v="tous les arbres sont en fleurs."/>
    <s v="V"/>
    <n v="3.6579999999999999"/>
    <x v="4"/>
    <x v="0"/>
    <x v="0"/>
    <x v="19"/>
    <x v="3"/>
  </r>
  <r>
    <x v="18"/>
    <x v="38"/>
    <s v="Aujourd'hui les gens ne se parlent plus face à face :"/>
    <s v="tout le monde utilise son téléphone portable."/>
    <s v="V"/>
    <n v="4.5549999999999997"/>
    <x v="4"/>
    <x v="1"/>
    <x v="1"/>
    <x v="4"/>
    <x v="3"/>
  </r>
  <r>
    <x v="18"/>
    <x v="39"/>
    <s v="C'est une habitude chez nous après le diner : "/>
    <s v="tout le monde regarde la télévision."/>
    <s v="V"/>
    <n v="4.4509999999999996"/>
    <x v="4"/>
    <x v="1"/>
    <x v="1"/>
    <x v="31"/>
    <x v="3"/>
  </r>
  <r>
    <x v="19"/>
    <x v="0"/>
    <s v="Dans cet hôtel, les clients ne sont pas contents du service :"/>
    <s v="personne n'aime rien ici."/>
    <s v="F"/>
    <n v="1.73"/>
    <x v="0"/>
    <x v="0"/>
    <x v="1"/>
    <x v="33"/>
    <x v="1"/>
  </r>
  <r>
    <x v="19"/>
    <x v="1"/>
    <s v="Dans notre famille on est tous allergique à l'alcool : "/>
    <s v="personne ne boit rien dans les soirées."/>
    <s v="F"/>
    <n v="10.58"/>
    <x v="0"/>
    <x v="1"/>
    <x v="0"/>
    <x v="19"/>
    <x v="0"/>
  </r>
  <r>
    <x v="19"/>
    <x v="2"/>
    <s v="Tous les profs s'ennuient en conseil de classe : "/>
    <s v="personne ne dit rien pendant les réunions."/>
    <s v="F"/>
    <n v="5.2990000000000004"/>
    <x v="0"/>
    <x v="1"/>
    <x v="0"/>
    <x v="20"/>
    <x v="0"/>
  </r>
  <r>
    <x v="19"/>
    <x v="3"/>
    <s v="Il fait vraiment trop chaud aujourd'hui :  "/>
    <s v="personne ne fait rien dehors. "/>
    <s v="V"/>
    <n v="7.6360000000000001"/>
    <x v="0"/>
    <x v="1"/>
    <x v="1"/>
    <x v="6"/>
    <x v="1"/>
  </r>
  <r>
    <x v="19"/>
    <x v="4"/>
    <s v="Les profs se plaignent tous que les élèves n'étudient pas pendant les vacances : "/>
    <s v="personne ne lit rien en été."/>
    <s v="F"/>
    <n v="10.77"/>
    <x v="0"/>
    <x v="0"/>
    <x v="1"/>
    <x v="23"/>
    <x v="1"/>
  </r>
  <r>
    <x v="19"/>
    <x v="5"/>
    <s v="Depuis toujours, cette cantine est absolument infecte : "/>
    <s v="personne ne mange rien ici."/>
    <s v="V"/>
    <n v="1.371"/>
    <x v="0"/>
    <x v="1"/>
    <x v="1"/>
    <x v="34"/>
    <x v="1"/>
  </r>
  <r>
    <x v="19"/>
    <x v="6"/>
    <s v="Dans ce pays, la monnaie n'a plus aucune valeur : "/>
    <s v="personne ne met rien à la banque."/>
    <s v="V"/>
    <n v="10.78"/>
    <x v="0"/>
    <x v="0"/>
    <x v="0"/>
    <x v="22"/>
    <x v="0"/>
  </r>
  <r>
    <x v="19"/>
    <x v="7"/>
    <s v="On vient de couper l'électricité et il fait tout noir ici : "/>
    <s v="personne ne voit rien dans la pièce."/>
    <s v="F"/>
    <n v="3.8029999999999999"/>
    <x v="0"/>
    <x v="0"/>
    <x v="1"/>
    <x v="32"/>
    <x v="1"/>
  </r>
  <r>
    <x v="19"/>
    <x v="8"/>
    <s v="Dans ce restaurant on trouve toujours quelque chose de bon : "/>
    <s v="personne n'aime rien dans les plats proposés."/>
    <s v="V"/>
    <n v="9.6839999999999993"/>
    <x v="1"/>
    <x v="1"/>
    <x v="1"/>
    <x v="8"/>
    <x v="2"/>
  </r>
  <r>
    <x v="19"/>
    <x v="9"/>
    <s v="Chez les jeunes, la consommation d'alcool est effrayante :  "/>
    <s v="personne ne boit rien dans les soirées."/>
    <s v="F"/>
    <n v="1.3380000000000001"/>
    <x v="1"/>
    <x v="0"/>
    <x v="1"/>
    <x v="16"/>
    <x v="2"/>
  </r>
  <r>
    <x v="19"/>
    <x v="10"/>
    <s v="Chez nous, les profs veulent tous donner leur avis : "/>
    <s v="personne ne dit rien pendant les réunions."/>
    <s v="V"/>
    <n v="5.851"/>
    <x v="1"/>
    <x v="1"/>
    <x v="1"/>
    <x v="10"/>
    <x v="2"/>
  </r>
  <r>
    <x v="19"/>
    <x v="11"/>
    <s v="A l'approche des dates butoir, tout le monde travaille dur pour finir à temps :"/>
    <s v="personne ne fait rien ces jours-là."/>
    <s v="F"/>
    <n v="5.282"/>
    <x v="1"/>
    <x v="0"/>
    <x v="1"/>
    <x v="9"/>
    <x v="2"/>
  </r>
  <r>
    <x v="19"/>
    <x v="12"/>
    <s v="Dans cette école exceptionnelle, absolument tous les élèves font leurs devoirs : "/>
    <s v="personne ne lit rien pour sa classe."/>
    <s v="V"/>
    <n v="11.54"/>
    <x v="1"/>
    <x v="1"/>
    <x v="1"/>
    <x v="36"/>
    <x v="2"/>
  </r>
  <r>
    <x v="19"/>
    <x v="13"/>
    <s v="Même quand on fait un régime, il faut se nourrir : "/>
    <s v="personne ne mange rien pendant un mois."/>
    <s v="F"/>
    <n v="7.0750000000000002"/>
    <x v="1"/>
    <x v="0"/>
    <x v="1"/>
    <x v="5"/>
    <x v="2"/>
  </r>
  <r>
    <x v="19"/>
    <x v="14"/>
    <s v="La plupart des gens amassent un tas de bricoles inutiles :"/>
    <s v="personne ne met rien dans son placard."/>
    <s v="F"/>
    <n v="1.3380000000000001"/>
    <x v="1"/>
    <x v="0"/>
    <x v="1"/>
    <x v="27"/>
    <x v="2"/>
  </r>
  <r>
    <x v="19"/>
    <x v="15"/>
    <s v="Les études cognitives nous montrent que même les aveugles ont une vision inconsciente : "/>
    <s v="personne ne voit rien du tout."/>
    <s v="V"/>
    <n v="4.2030000000000003"/>
    <x v="1"/>
    <x v="1"/>
    <x v="1"/>
    <x v="31"/>
    <x v="2"/>
  </r>
  <r>
    <x v="19"/>
    <x v="16"/>
    <s v="La rupture avec son copain l'a complètement déprimée : "/>
    <s v="Noëlle n'aime rien en ce moment."/>
    <s v="V"/>
    <n v="4.8019999999999996"/>
    <x v="2"/>
    <x v="1"/>
    <x v="1"/>
    <x v="29"/>
    <x v="3"/>
  </r>
  <r>
    <x v="19"/>
    <x v="17"/>
    <s v="Quand on sort, il faut un chauffeur sobre : "/>
    <s v="Raoul ne boit rien aujourd'hui."/>
    <s v="V"/>
    <n v="3.6989999999999998"/>
    <x v="2"/>
    <x v="1"/>
    <x v="1"/>
    <x v="17"/>
    <x v="3"/>
  </r>
  <r>
    <x v="19"/>
    <x v="18"/>
    <s v="Parce qu'elle est très timide, "/>
    <s v="Aline ne dit rien pendant les cours."/>
    <s v="F"/>
    <n v="2.2189999999999999"/>
    <x v="2"/>
    <x v="0"/>
    <x v="1"/>
    <x v="13"/>
    <x v="3"/>
  </r>
  <r>
    <x v="19"/>
    <x v="19"/>
    <s v="Comme elle est très religieuse, "/>
    <s v="Marla ne fait rien le dimanche."/>
    <s v="F"/>
    <n v="4.6180000000000003"/>
    <x v="2"/>
    <x v="0"/>
    <x v="1"/>
    <x v="12"/>
    <x v="3"/>
  </r>
  <r>
    <x v="19"/>
    <x v="20"/>
    <s v="Comme elle travaille comme relectrice toute la semaine, "/>
    <s v="Marie ne lit rien le week-end."/>
    <s v="F"/>
    <n v="2.0659999999999998"/>
    <x v="2"/>
    <x v="0"/>
    <x v="1"/>
    <x v="24"/>
    <x v="3"/>
  </r>
  <r>
    <x v="19"/>
    <x v="21"/>
    <s v="Pour bien digerer, "/>
    <s v="les gens ne mangent rien le soir."/>
    <s v="F"/>
    <n v="3.9049999999999998"/>
    <x v="2"/>
    <x v="1"/>
    <x v="0"/>
    <x v="21"/>
    <x v="3"/>
  </r>
  <r>
    <x v="19"/>
    <x v="22"/>
    <s v="Comme il est très dépensier, "/>
    <s v="Julien ne met rien de coté pour l'avenir."/>
    <s v="V"/>
    <n v="2.6669999999999998"/>
    <x v="2"/>
    <x v="1"/>
    <x v="1"/>
    <x v="38"/>
    <x v="3"/>
  </r>
  <r>
    <x v="19"/>
    <x v="23"/>
    <s v="Elle est très intelligente mais elle a la tête dans les nuages : "/>
    <s v="Lucie ne voit rien autour d'elle."/>
    <s v="F"/>
    <n v="1.2030000000000001"/>
    <x v="2"/>
    <x v="0"/>
    <x v="1"/>
    <x v="0"/>
    <x v="3"/>
  </r>
  <r>
    <x v="19"/>
    <x v="24"/>
    <s v="Quand on s'amuse, on a pas toujours envie de rester sobre : "/>
    <s v="personne n'aime l'eau dans les fêtes."/>
    <s v="F"/>
    <n v="9.2029999999999994"/>
    <x v="3"/>
    <x v="1"/>
    <x v="0"/>
    <x v="15"/>
    <x v="3"/>
  </r>
  <r>
    <x v="19"/>
    <x v="25"/>
    <s v="Dans ce bar, il y a de l'ambiance et on consomme beaucoup d'alcool : "/>
    <s v="personne ne boit d'eau ici."/>
    <s v="F"/>
    <n v="23.25"/>
    <x v="3"/>
    <x v="0"/>
    <x v="1"/>
    <x v="11"/>
    <x v="3"/>
  </r>
  <r>
    <x v="19"/>
    <x v="26"/>
    <s v="Tout le monde fait très attention pendant ce cours : "/>
    <s v="personne ne dit mot pendant une heure."/>
    <s v="V"/>
    <n v="2.9630000000000001"/>
    <x v="3"/>
    <x v="1"/>
    <x v="1"/>
    <x v="7"/>
    <x v="3"/>
  </r>
  <r>
    <x v="19"/>
    <x v="27"/>
    <s v="Beaucoup de gens se lèvent très tôt pendant la semaine, "/>
    <s v="personne ne fait ça le dimanche."/>
    <s v="V"/>
    <n v="4.891"/>
    <x v="3"/>
    <x v="1"/>
    <x v="1"/>
    <x v="37"/>
    <x v="3"/>
  </r>
  <r>
    <x v="19"/>
    <x v="28"/>
    <s v="Tous les meubles d'Ikea viennent avec des notices de montage : "/>
    <s v="personne ne lit ça en général."/>
    <s v="V"/>
    <n v="3.4980000000000002"/>
    <x v="3"/>
    <x v="1"/>
    <x v="1"/>
    <x v="35"/>
    <x v="3"/>
  </r>
  <r>
    <x v="19"/>
    <x v="29"/>
    <s v="Les oeufs sont difficiles à digérer. On en mange plutôt le matin ou le midi : "/>
    <s v="personne ne mange ça le soir. "/>
    <s v="F"/>
    <n v="3.883"/>
    <x v="3"/>
    <x v="0"/>
    <x v="1"/>
    <x v="14"/>
    <x v="3"/>
  </r>
  <r>
    <x v="19"/>
    <x v="30"/>
    <s v="Les mini-jupes sont super à la mode : "/>
    <s v="mais personne ne met ça à l'église."/>
    <s v="F"/>
    <n v="2.8820000000000001"/>
    <x v="3"/>
    <x v="0"/>
    <x v="1"/>
    <x v="4"/>
    <x v="3"/>
  </r>
  <r>
    <x v="19"/>
    <x v="31"/>
    <s v="Dans la brousse, les gens se promènent tout nu : "/>
    <s v="personne ne voit ça ici."/>
    <s v="F"/>
    <n v="4.9790000000000001"/>
    <x v="3"/>
    <x v="0"/>
    <x v="1"/>
    <x v="39"/>
    <x v="3"/>
  </r>
  <r>
    <x v="19"/>
    <x v="32"/>
    <s v="Il y a un match de foot cet après-midi :"/>
    <s v="tout le monde va au stade."/>
    <s v="F"/>
    <n v="2.754"/>
    <x v="4"/>
    <x v="0"/>
    <x v="1"/>
    <x v="18"/>
    <x v="3"/>
  </r>
  <r>
    <x v="19"/>
    <x v="33"/>
    <s v="La leçon d'aujourd'hui n'était pas trop claire :"/>
    <s v="chaque élève avait des questions de clarification."/>
    <s v="V"/>
    <n v="4.226"/>
    <x v="4"/>
    <x v="1"/>
    <x v="1"/>
    <x v="30"/>
    <x v="3"/>
  </r>
  <r>
    <x v="19"/>
    <x v="34"/>
    <s v="Son ordi est cassé :"/>
    <s v="Alain va en acheter un nouveau."/>
    <s v="F"/>
    <n v="1.7390000000000001"/>
    <x v="4"/>
    <x v="0"/>
    <x v="1"/>
    <x v="1"/>
    <x v="3"/>
  </r>
  <r>
    <x v="19"/>
    <x v="35"/>
    <s v="Il fait vraiment très beau aujourd'hui :"/>
    <s v="tout le monde est dehors."/>
    <s v="F"/>
    <n v="4.6520000000000001"/>
    <x v="4"/>
    <x v="0"/>
    <x v="1"/>
    <x v="28"/>
    <x v="3"/>
  </r>
  <r>
    <x v="19"/>
    <x v="36"/>
    <s v="Demain, c'est un long week-end :"/>
    <s v="tout le monde part à la campagne."/>
    <s v="V"/>
    <n v="2.0339999999999998"/>
    <x v="4"/>
    <x v="1"/>
    <x v="1"/>
    <x v="3"/>
    <x v="3"/>
  </r>
  <r>
    <x v="19"/>
    <x v="37"/>
    <s v="Le printemps est arrivé :"/>
    <s v="tous les arbres sont en fleurs."/>
    <s v="F"/>
    <n v="2.306"/>
    <x v="4"/>
    <x v="0"/>
    <x v="1"/>
    <x v="25"/>
    <x v="3"/>
  </r>
  <r>
    <x v="19"/>
    <x v="38"/>
    <s v="Aujourd'hui les gens ne se parlent plus face à face :"/>
    <s v="tout le monde utilise son téléphone portable."/>
    <s v="V"/>
    <n v="2.38"/>
    <x v="4"/>
    <x v="1"/>
    <x v="1"/>
    <x v="2"/>
    <x v="3"/>
  </r>
  <r>
    <x v="19"/>
    <x v="39"/>
    <s v="C'est une habitude chez nous après le diner : "/>
    <s v="tout le monde regarde la télévision."/>
    <s v="V"/>
    <n v="4.6669999999999998"/>
    <x v="4"/>
    <x v="1"/>
    <x v="1"/>
    <x v="26"/>
    <x v="3"/>
  </r>
  <r>
    <x v="20"/>
    <x v="0"/>
    <s v="Dans cet hôtel, les clients ne sont pas contents du service :"/>
    <s v="personne n'aime rien ici."/>
    <s v="V"/>
    <n v="11.65"/>
    <x v="0"/>
    <x v="0"/>
    <x v="0"/>
    <x v="38"/>
    <x v="0"/>
  </r>
  <r>
    <x v="20"/>
    <x v="1"/>
    <s v="Dans notre famille on est tous allergique à l'alcool : "/>
    <s v="personne ne boit rien dans les soirées."/>
    <s v="F"/>
    <n v="13.3"/>
    <x v="0"/>
    <x v="1"/>
    <x v="0"/>
    <x v="31"/>
    <x v="0"/>
  </r>
  <r>
    <x v="20"/>
    <x v="2"/>
    <s v="Tous les profs s'ennuient en conseil de classe : "/>
    <s v="personne ne dit rien pendant les réunions."/>
    <s v="F"/>
    <n v="6.77"/>
    <x v="0"/>
    <x v="1"/>
    <x v="0"/>
    <x v="28"/>
    <x v="0"/>
  </r>
  <r>
    <x v="20"/>
    <x v="3"/>
    <s v="Il fait vraiment trop chaud aujourd'hui :  "/>
    <s v="personne ne fait rien dehors. "/>
    <s v="F"/>
    <n v="11.83"/>
    <x v="0"/>
    <x v="1"/>
    <x v="0"/>
    <x v="11"/>
    <x v="0"/>
  </r>
  <r>
    <x v="20"/>
    <x v="4"/>
    <s v="Les profs se plaignent tous que les élèves n'étudient pas pendant les vacances : "/>
    <s v="personne ne lit rien en été."/>
    <s v="V"/>
    <n v="20.45"/>
    <x v="0"/>
    <x v="0"/>
    <x v="0"/>
    <x v="6"/>
    <x v="0"/>
  </r>
  <r>
    <x v="20"/>
    <x v="5"/>
    <s v="Depuis toujours, cette cantine est absolument infecte : "/>
    <s v="personne ne mange rien ici."/>
    <s v="F"/>
    <n v="12.06"/>
    <x v="0"/>
    <x v="1"/>
    <x v="0"/>
    <x v="19"/>
    <x v="0"/>
  </r>
  <r>
    <x v="20"/>
    <x v="6"/>
    <s v="Dans ce pays, la monnaie n'a plus aucune valeur : "/>
    <s v="personne ne met rien à la banque."/>
    <s v="V"/>
    <n v="15.82"/>
    <x v="0"/>
    <x v="0"/>
    <x v="0"/>
    <x v="21"/>
    <x v="0"/>
  </r>
  <r>
    <x v="20"/>
    <x v="7"/>
    <s v="On vient de couper l'électricité et il fait tout noir ici : "/>
    <s v="personne ne voit rien dans la pièce."/>
    <s v="F"/>
    <n v="13.44"/>
    <x v="0"/>
    <x v="0"/>
    <x v="1"/>
    <x v="27"/>
    <x v="1"/>
  </r>
  <r>
    <x v="20"/>
    <x v="8"/>
    <s v="Dans ce restaurant on trouve toujours quelque chose de bon : "/>
    <s v="personne n'aime rien dans les plats proposés."/>
    <s v="V"/>
    <n v="6.8019999999999996"/>
    <x v="1"/>
    <x v="1"/>
    <x v="1"/>
    <x v="25"/>
    <x v="2"/>
  </r>
  <r>
    <x v="20"/>
    <x v="9"/>
    <s v="Chez les jeunes, la consommation d'alcool est effrayante :  "/>
    <s v="personne ne boit rien dans les soirées."/>
    <s v="F"/>
    <n v="8.2840000000000007"/>
    <x v="1"/>
    <x v="0"/>
    <x v="1"/>
    <x v="15"/>
    <x v="2"/>
  </r>
  <r>
    <x v="20"/>
    <x v="10"/>
    <s v="Chez nous, les profs veulent tous donner leur avis : "/>
    <s v="personne ne dit rien pendant les réunions."/>
    <s v="V"/>
    <n v="6.524"/>
    <x v="1"/>
    <x v="1"/>
    <x v="1"/>
    <x v="34"/>
    <x v="2"/>
  </r>
  <r>
    <x v="20"/>
    <x v="11"/>
    <s v="A l'approche des dates butoir, tout le monde travaille dur pour finir à temps :"/>
    <s v="personne ne fait rien ces jours-là."/>
    <s v="F"/>
    <n v="8.0589999999999993"/>
    <x v="1"/>
    <x v="0"/>
    <x v="1"/>
    <x v="37"/>
    <x v="2"/>
  </r>
  <r>
    <x v="20"/>
    <x v="12"/>
    <s v="Dans cette école exceptionnelle, absolument tous les élèves font leurs devoirs : "/>
    <s v="personne ne lit rien pour sa classe."/>
    <s v="V"/>
    <n v="7.923"/>
    <x v="1"/>
    <x v="1"/>
    <x v="1"/>
    <x v="12"/>
    <x v="2"/>
  </r>
  <r>
    <x v="20"/>
    <x v="13"/>
    <s v="Même quand on fait un régime, il faut se nourrir : "/>
    <s v="personne ne mange rien pendant un mois."/>
    <s v="F"/>
    <n v="4.899"/>
    <x v="1"/>
    <x v="0"/>
    <x v="1"/>
    <x v="24"/>
    <x v="2"/>
  </r>
  <r>
    <x v="20"/>
    <x v="14"/>
    <s v="La plupart des gens amassent un tas de bricoles inutiles :"/>
    <s v="personne ne met rien dans son placard."/>
    <s v="F"/>
    <n v="6.218"/>
    <x v="1"/>
    <x v="0"/>
    <x v="1"/>
    <x v="13"/>
    <x v="2"/>
  </r>
  <r>
    <x v="20"/>
    <x v="15"/>
    <s v="Les études cognitives nous montrent que même les aveugles ont une vision inconsciente : "/>
    <s v="personne ne voit rien du tout."/>
    <s v="V"/>
    <n v="5.5529999999999999"/>
    <x v="1"/>
    <x v="1"/>
    <x v="1"/>
    <x v="22"/>
    <x v="2"/>
  </r>
  <r>
    <x v="20"/>
    <x v="16"/>
    <s v="La rupture avec son copain l'a complètement déprimée : "/>
    <s v="Noëlle n'aime rien en ce moment."/>
    <s v="V"/>
    <n v="4.6509999999999998"/>
    <x v="2"/>
    <x v="1"/>
    <x v="1"/>
    <x v="10"/>
    <x v="3"/>
  </r>
  <r>
    <x v="20"/>
    <x v="17"/>
    <s v="Quand on sort, il faut un chauffeur sobre : "/>
    <s v="Raoul ne boit rien aujourd'hui."/>
    <s v="V"/>
    <n v="6.25"/>
    <x v="2"/>
    <x v="1"/>
    <x v="1"/>
    <x v="7"/>
    <x v="3"/>
  </r>
  <r>
    <x v="20"/>
    <x v="18"/>
    <s v="Parce qu'elle est très timide, "/>
    <s v="Aline ne dit rien pendant les cours."/>
    <s v="F"/>
    <n v="3.8809999999999998"/>
    <x v="2"/>
    <x v="0"/>
    <x v="1"/>
    <x v="17"/>
    <x v="3"/>
  </r>
  <r>
    <x v="20"/>
    <x v="19"/>
    <s v="Comme elle est très religieuse, "/>
    <s v="Marla ne fait rien le dimanche."/>
    <s v="F"/>
    <n v="5.4909999999999997"/>
    <x v="2"/>
    <x v="0"/>
    <x v="1"/>
    <x v="2"/>
    <x v="3"/>
  </r>
  <r>
    <x v="20"/>
    <x v="20"/>
    <s v="Comme elle travaille comme relectrice toute la semaine, "/>
    <s v="Marie ne lit rien le week-end."/>
    <s v="F"/>
    <n v="9.5549999999999997"/>
    <x v="2"/>
    <x v="0"/>
    <x v="1"/>
    <x v="3"/>
    <x v="3"/>
  </r>
  <r>
    <x v="20"/>
    <x v="21"/>
    <s v="Pour bien digerer, "/>
    <s v="les gens ne mangent rien le soir."/>
    <s v="V"/>
    <n v="3.9620000000000002"/>
    <x v="2"/>
    <x v="1"/>
    <x v="1"/>
    <x v="18"/>
    <x v="3"/>
  </r>
  <r>
    <x v="20"/>
    <x v="22"/>
    <s v="Comme il est très dépensier, "/>
    <s v="Julien ne met rien de coté pour l'avenir."/>
    <s v="V"/>
    <n v="4.8979999999999997"/>
    <x v="2"/>
    <x v="1"/>
    <x v="1"/>
    <x v="16"/>
    <x v="3"/>
  </r>
  <r>
    <x v="20"/>
    <x v="23"/>
    <s v="Elle est très intelligente mais elle a la tête dans les nuages : "/>
    <s v="Lucie ne voit rien autour d'elle."/>
    <s v="F"/>
    <n v="7.8019999999999996"/>
    <x v="2"/>
    <x v="0"/>
    <x v="1"/>
    <x v="26"/>
    <x v="3"/>
  </r>
  <r>
    <x v="20"/>
    <x v="24"/>
    <s v="Quand on s'amuse, on a pas toujours envie de rester sobre : "/>
    <s v="personne n'aime l'eau dans les fêtes."/>
    <s v="V"/>
    <n v="14.49"/>
    <x v="3"/>
    <x v="1"/>
    <x v="1"/>
    <x v="23"/>
    <x v="3"/>
  </r>
  <r>
    <x v="20"/>
    <x v="25"/>
    <s v="Dans ce bar, il y a de l'ambiance et on consomme beaucoup d'alcool : "/>
    <s v="personne ne boit d'eau ici."/>
    <s v="F"/>
    <n v="6.2359999999999998"/>
    <x v="3"/>
    <x v="0"/>
    <x v="1"/>
    <x v="33"/>
    <x v="3"/>
  </r>
  <r>
    <x v="20"/>
    <x v="26"/>
    <s v="Tout le monde fait très attention pendant ce cours : "/>
    <s v="personne ne dit mot pendant une heure."/>
    <s v="V"/>
    <n v="18.63"/>
    <x v="3"/>
    <x v="1"/>
    <x v="1"/>
    <x v="9"/>
    <x v="3"/>
  </r>
  <r>
    <x v="20"/>
    <x v="27"/>
    <s v="Beaucoup de gens se lèvent très tôt pendant la semaine, "/>
    <s v="personne ne fait ça le dimanche."/>
    <s v="V"/>
    <n v="6.3609999999999998"/>
    <x v="3"/>
    <x v="1"/>
    <x v="1"/>
    <x v="8"/>
    <x v="3"/>
  </r>
  <r>
    <x v="20"/>
    <x v="28"/>
    <s v="Tous les meubles d'Ikea viennent avec des notices de montage : "/>
    <s v="personne ne lit ça en général."/>
    <s v="V"/>
    <n v="7.7960000000000003"/>
    <x v="3"/>
    <x v="1"/>
    <x v="1"/>
    <x v="30"/>
    <x v="3"/>
  </r>
  <r>
    <x v="20"/>
    <x v="29"/>
    <s v="Les oeufs sont difficiles à digérer. On en mange plutôt le matin ou le midi : "/>
    <s v="personne ne mange ça le soir. "/>
    <s v="F"/>
    <n v="7.1379999999999999"/>
    <x v="3"/>
    <x v="0"/>
    <x v="1"/>
    <x v="32"/>
    <x v="3"/>
  </r>
  <r>
    <x v="20"/>
    <x v="30"/>
    <s v="Les mini-jupes sont super à la mode : "/>
    <s v="mais personne ne met ça à l'église."/>
    <s v="F"/>
    <n v="4.3220000000000001"/>
    <x v="3"/>
    <x v="0"/>
    <x v="1"/>
    <x v="35"/>
    <x v="3"/>
  </r>
  <r>
    <x v="20"/>
    <x v="31"/>
    <s v="Dans la brousse, les gens se promènent tout nu : "/>
    <s v="personne ne voit ça ici."/>
    <s v="F"/>
    <n v="3.0659999999999998"/>
    <x v="3"/>
    <x v="0"/>
    <x v="1"/>
    <x v="0"/>
    <x v="3"/>
  </r>
  <r>
    <x v="20"/>
    <x v="32"/>
    <s v="Il y a un match de foot cet après-midi :"/>
    <s v="tout le monde va au stade."/>
    <s v="F"/>
    <n v="2.69"/>
    <x v="4"/>
    <x v="0"/>
    <x v="1"/>
    <x v="14"/>
    <x v="3"/>
  </r>
  <r>
    <x v="20"/>
    <x v="33"/>
    <s v="La leçon d'aujourd'hui n'était pas trop claire :"/>
    <s v="chaque élève avait des questions de clarification."/>
    <s v="V"/>
    <n v="5.2629999999999999"/>
    <x v="4"/>
    <x v="1"/>
    <x v="1"/>
    <x v="5"/>
    <x v="3"/>
  </r>
  <r>
    <x v="20"/>
    <x v="34"/>
    <s v="Son ordi est cassé :"/>
    <s v="Alain va en acheter un nouveau."/>
    <s v="F"/>
    <n v="8.0730000000000004"/>
    <x v="4"/>
    <x v="0"/>
    <x v="1"/>
    <x v="29"/>
    <x v="3"/>
  </r>
  <r>
    <x v="20"/>
    <x v="35"/>
    <s v="Il fait vraiment très beau aujourd'hui :"/>
    <s v="tout le monde est dehors."/>
    <s v="F"/>
    <n v="5.6589999999999998"/>
    <x v="4"/>
    <x v="0"/>
    <x v="1"/>
    <x v="20"/>
    <x v="3"/>
  </r>
  <r>
    <x v="20"/>
    <x v="36"/>
    <s v="Demain, c'est un long week-end :"/>
    <s v="tout le monde part à la campagne."/>
    <s v="V"/>
    <n v="2.6269999999999998"/>
    <x v="4"/>
    <x v="1"/>
    <x v="1"/>
    <x v="36"/>
    <x v="3"/>
  </r>
  <r>
    <x v="20"/>
    <x v="37"/>
    <s v="Le printemps est arrivé :"/>
    <s v="tous les arbres sont en fleurs."/>
    <s v="F"/>
    <n v="3.6920000000000002"/>
    <x v="4"/>
    <x v="0"/>
    <x v="1"/>
    <x v="39"/>
    <x v="3"/>
  </r>
  <r>
    <x v="20"/>
    <x v="38"/>
    <s v="Aujourd'hui les gens ne se parlent plus face à face :"/>
    <s v="tout le monde utilise son téléphone portable."/>
    <s v="V"/>
    <n v="7.1310000000000002"/>
    <x v="4"/>
    <x v="1"/>
    <x v="1"/>
    <x v="1"/>
    <x v="3"/>
  </r>
  <r>
    <x v="20"/>
    <x v="39"/>
    <s v="C'est une habitude chez nous après le diner : "/>
    <s v="tout le monde regarde la télévision."/>
    <s v="V"/>
    <n v="3.3079999999999998"/>
    <x v="4"/>
    <x v="1"/>
    <x v="1"/>
    <x v="4"/>
    <x v="3"/>
  </r>
  <r>
    <x v="21"/>
    <x v="0"/>
    <s v="Dans cet hôtel, les clients ne sont pas contents du service :"/>
    <s v="personne n'aime rien ici."/>
    <s v="F"/>
    <n v="4.242"/>
    <x v="0"/>
    <x v="0"/>
    <x v="1"/>
    <x v="29"/>
    <x v="1"/>
  </r>
  <r>
    <x v="21"/>
    <x v="1"/>
    <s v="Dans notre famille on est tous allergique à l'alcool : "/>
    <s v="personne ne boit rien dans les soirées."/>
    <s v="V"/>
    <n v="4.6840000000000002"/>
    <x v="0"/>
    <x v="1"/>
    <x v="1"/>
    <x v="13"/>
    <x v="1"/>
  </r>
  <r>
    <x v="21"/>
    <x v="2"/>
    <s v="Tous les profs s'ennuient en conseil de classe : "/>
    <s v="personne ne dit rien pendant les réunions."/>
    <s v="V"/>
    <n v="10.8"/>
    <x v="0"/>
    <x v="1"/>
    <x v="1"/>
    <x v="32"/>
    <x v="1"/>
  </r>
  <r>
    <x v="21"/>
    <x v="3"/>
    <s v="Il fait vraiment trop chaud aujourd'hui :  "/>
    <s v="personne ne fait rien dehors. "/>
    <s v="V"/>
    <n v="5.3860000000000001"/>
    <x v="0"/>
    <x v="1"/>
    <x v="1"/>
    <x v="25"/>
    <x v="1"/>
  </r>
  <r>
    <x v="21"/>
    <x v="4"/>
    <s v="Les profs se plaignent tous que les élèves n'étudient pas pendant les vacances : "/>
    <s v="personne ne lit rien en été."/>
    <s v="F"/>
    <n v="6.8419999999999996"/>
    <x v="0"/>
    <x v="0"/>
    <x v="1"/>
    <x v="4"/>
    <x v="1"/>
  </r>
  <r>
    <x v="21"/>
    <x v="5"/>
    <s v="Depuis toujours, cette cantine est absolument infecte : "/>
    <s v="personne ne mange rien ici."/>
    <s v="V"/>
    <n v="4.851"/>
    <x v="0"/>
    <x v="1"/>
    <x v="1"/>
    <x v="7"/>
    <x v="1"/>
  </r>
  <r>
    <x v="21"/>
    <x v="6"/>
    <s v="Dans ce pays, la monnaie n'a plus aucune valeur : "/>
    <s v="personne ne met rien à la banque."/>
    <s v="V"/>
    <n v="14.86"/>
    <x v="0"/>
    <x v="0"/>
    <x v="0"/>
    <x v="27"/>
    <x v="0"/>
  </r>
  <r>
    <x v="21"/>
    <x v="7"/>
    <s v="On vient de couper l'électricité et il fait tout noir ici : "/>
    <s v="personne ne voit rien dans la pièce."/>
    <s v="F"/>
    <n v="4.5529999999999999"/>
    <x v="0"/>
    <x v="0"/>
    <x v="1"/>
    <x v="24"/>
    <x v="1"/>
  </r>
  <r>
    <x v="21"/>
    <x v="8"/>
    <s v="Dans ce restaurant on trouve toujours quelque chose de bon : "/>
    <s v="personne n'aime rien dans les plats proposés."/>
    <s v="V"/>
    <n v="30.29"/>
    <x v="1"/>
    <x v="1"/>
    <x v="1"/>
    <x v="36"/>
    <x v="2"/>
  </r>
  <r>
    <x v="21"/>
    <x v="9"/>
    <s v="Chez les jeunes, la consommation d'alcool est effrayante :  "/>
    <s v="personne ne boit rien dans les soirées."/>
    <s v="V"/>
    <n v="114.4"/>
    <x v="1"/>
    <x v="0"/>
    <x v="0"/>
    <x v="15"/>
    <x v="4"/>
  </r>
  <r>
    <x v="21"/>
    <x v="10"/>
    <s v="Chez nous, les profs veulent tous donner leur avis : "/>
    <s v="personne ne dit rien pendant les réunions."/>
    <s v="V"/>
    <n v="20.100000000000001"/>
    <x v="1"/>
    <x v="1"/>
    <x v="1"/>
    <x v="3"/>
    <x v="2"/>
  </r>
  <r>
    <x v="21"/>
    <x v="11"/>
    <s v="A l'approche des dates butoir, tout le monde travaille dur pour finir à temps :"/>
    <s v="personne ne fait rien ces jours-là."/>
    <s v="F"/>
    <n v="31.07"/>
    <x v="1"/>
    <x v="0"/>
    <x v="1"/>
    <x v="6"/>
    <x v="2"/>
  </r>
  <r>
    <x v="21"/>
    <x v="12"/>
    <s v="Dans cette école exceptionnelle, absolument tous les élèves font leurs devoirs : "/>
    <s v="personne ne lit rien pour sa classe."/>
    <s v="V"/>
    <n v="8.8659999999999997"/>
    <x v="1"/>
    <x v="1"/>
    <x v="1"/>
    <x v="33"/>
    <x v="2"/>
  </r>
  <r>
    <x v="21"/>
    <x v="13"/>
    <s v="Même quand on fait un régime, il faut se nourrir : "/>
    <s v="personne ne mange rien pendant un mois."/>
    <s v="F"/>
    <n v="5.0830000000000002"/>
    <x v="1"/>
    <x v="0"/>
    <x v="1"/>
    <x v="18"/>
    <x v="2"/>
  </r>
  <r>
    <x v="21"/>
    <x v="14"/>
    <s v="La plupart des gens amassent un tas de bricoles inutiles :"/>
    <s v="personne ne met rien dans son placard."/>
    <s v="F"/>
    <n v="11.27"/>
    <x v="1"/>
    <x v="0"/>
    <x v="1"/>
    <x v="20"/>
    <x v="2"/>
  </r>
  <r>
    <x v="21"/>
    <x v="15"/>
    <s v="Les études cognitives nous montrent que même les aveugles ont une vision inconsciente : "/>
    <s v="personne ne voit rien du tout."/>
    <s v="V"/>
    <n v="11.15"/>
    <x v="1"/>
    <x v="1"/>
    <x v="1"/>
    <x v="30"/>
    <x v="2"/>
  </r>
  <r>
    <x v="21"/>
    <x v="16"/>
    <s v="La rupture avec son copain l'a complètement déprimée : "/>
    <s v="Noëlle n'aime rien en ce moment."/>
    <s v="V"/>
    <n v="4.5860000000000003"/>
    <x v="2"/>
    <x v="1"/>
    <x v="1"/>
    <x v="11"/>
    <x v="3"/>
  </r>
  <r>
    <x v="21"/>
    <x v="17"/>
    <s v="Quand on sort, il faut un chauffeur sobre : "/>
    <s v="Raoul ne boit rien aujourd'hui."/>
    <s v="V"/>
    <n v="6.4269999999999996"/>
    <x v="2"/>
    <x v="1"/>
    <x v="1"/>
    <x v="38"/>
    <x v="3"/>
  </r>
  <r>
    <x v="21"/>
    <x v="18"/>
    <s v="Parce qu'elle est très timide, "/>
    <s v="Aline ne dit rien pendant les cours."/>
    <s v="F"/>
    <n v="3.6419999999999999"/>
    <x v="2"/>
    <x v="0"/>
    <x v="1"/>
    <x v="28"/>
    <x v="3"/>
  </r>
  <r>
    <x v="21"/>
    <x v="19"/>
    <s v="Comme elle est très religieuse, "/>
    <s v="Marla ne fait rien le dimanche."/>
    <s v="F"/>
    <n v="9.1940000000000008"/>
    <x v="2"/>
    <x v="0"/>
    <x v="1"/>
    <x v="17"/>
    <x v="3"/>
  </r>
  <r>
    <x v="21"/>
    <x v="20"/>
    <s v="Comme elle travaille comme relectrice toute la semaine, "/>
    <s v="Marie ne lit rien le week-end."/>
    <s v="F"/>
    <n v="6.819"/>
    <x v="2"/>
    <x v="0"/>
    <x v="1"/>
    <x v="5"/>
    <x v="3"/>
  </r>
  <r>
    <x v="21"/>
    <x v="21"/>
    <s v="Pour bien digerer, "/>
    <s v="les gens ne mangent rien le soir."/>
    <s v="V"/>
    <n v="4.3150000000000004"/>
    <x v="2"/>
    <x v="1"/>
    <x v="1"/>
    <x v="31"/>
    <x v="3"/>
  </r>
  <r>
    <x v="21"/>
    <x v="22"/>
    <s v="Comme il est très dépensier, "/>
    <s v="Julien ne met rien de coté pour l'avenir."/>
    <s v="V"/>
    <n v="5.4359999999999999"/>
    <x v="2"/>
    <x v="1"/>
    <x v="1"/>
    <x v="37"/>
    <x v="3"/>
  </r>
  <r>
    <x v="21"/>
    <x v="23"/>
    <s v="Elle est très intelligente mais elle a la tête dans les nuages : "/>
    <s v="Lucie ne voit rien autour d'elle."/>
    <s v="F"/>
    <n v="5.8280000000000003"/>
    <x v="2"/>
    <x v="0"/>
    <x v="1"/>
    <x v="14"/>
    <x v="3"/>
  </r>
  <r>
    <x v="21"/>
    <x v="24"/>
    <s v="Quand on s'amuse, on a pas toujours envie de rester sobre : "/>
    <s v="personne n'aime l'eau dans les fêtes."/>
    <s v="V"/>
    <n v="5.7949999999999999"/>
    <x v="3"/>
    <x v="1"/>
    <x v="1"/>
    <x v="9"/>
    <x v="3"/>
  </r>
  <r>
    <x v="21"/>
    <x v="25"/>
    <s v="Dans ce bar, il y a de l'ambiance et on consomme beaucoup d'alcool : "/>
    <s v="personne ne boit d'eau ici."/>
    <s v="F"/>
    <n v="6.17"/>
    <x v="3"/>
    <x v="0"/>
    <x v="1"/>
    <x v="26"/>
    <x v="3"/>
  </r>
  <r>
    <x v="21"/>
    <x v="26"/>
    <s v="Tout le monde fait très attention pendant ce cours : "/>
    <s v="personne ne dit mot pendant une heure."/>
    <s v="V"/>
    <n v="7.0019999999999998"/>
    <x v="3"/>
    <x v="1"/>
    <x v="1"/>
    <x v="2"/>
    <x v="3"/>
  </r>
  <r>
    <x v="21"/>
    <x v="27"/>
    <s v="Beaucoup de gens se lèvent très tôt pendant la semaine, "/>
    <s v="personne ne fait ça le dimanche."/>
    <s v="V"/>
    <n v="7.0839999999999996"/>
    <x v="3"/>
    <x v="1"/>
    <x v="1"/>
    <x v="39"/>
    <x v="3"/>
  </r>
  <r>
    <x v="21"/>
    <x v="28"/>
    <s v="Tous les meubles d'Ikea viennent avec des notices de montage : "/>
    <s v="personne ne lit ça en général."/>
    <s v="V"/>
    <n v="6.0030000000000001"/>
    <x v="3"/>
    <x v="1"/>
    <x v="1"/>
    <x v="16"/>
    <x v="3"/>
  </r>
  <r>
    <x v="21"/>
    <x v="29"/>
    <s v="Les oeufs sont difficiles à digérer. On en mange plutôt le matin ou le midi : "/>
    <s v="personne ne mange ça le soir. "/>
    <s v="F"/>
    <n v="6.851"/>
    <x v="3"/>
    <x v="0"/>
    <x v="1"/>
    <x v="22"/>
    <x v="3"/>
  </r>
  <r>
    <x v="21"/>
    <x v="30"/>
    <s v="Les mini-jupes sont super à la mode : "/>
    <s v="mais personne ne met ça à l'église."/>
    <s v="F"/>
    <n v="3.85"/>
    <x v="3"/>
    <x v="0"/>
    <x v="1"/>
    <x v="0"/>
    <x v="3"/>
  </r>
  <r>
    <x v="21"/>
    <x v="31"/>
    <s v="Dans la brousse, les gens se promènent tout nu : "/>
    <s v="personne ne voit ça ici."/>
    <s v="F"/>
    <n v="6.8280000000000003"/>
    <x v="3"/>
    <x v="0"/>
    <x v="1"/>
    <x v="12"/>
    <x v="3"/>
  </r>
  <r>
    <x v="21"/>
    <x v="32"/>
    <s v="Il y a un match de foot cet après-midi :"/>
    <s v="tout le monde va au stade."/>
    <s v="F"/>
    <n v="3.4980000000000002"/>
    <x v="4"/>
    <x v="0"/>
    <x v="1"/>
    <x v="10"/>
    <x v="3"/>
  </r>
  <r>
    <x v="21"/>
    <x v="33"/>
    <s v="La leçon d'aujourd'hui n'était pas trop claire :"/>
    <s v="chaque élève avait des questions de clarification."/>
    <s v="V"/>
    <n v="7.0030000000000001"/>
    <x v="4"/>
    <x v="1"/>
    <x v="1"/>
    <x v="19"/>
    <x v="3"/>
  </r>
  <r>
    <x v="21"/>
    <x v="34"/>
    <s v="Son ordi est cassé :"/>
    <s v="Alain va en acheter un nouveau."/>
    <s v="F"/>
    <n v="3.0030000000000001"/>
    <x v="4"/>
    <x v="0"/>
    <x v="1"/>
    <x v="23"/>
    <x v="3"/>
  </r>
  <r>
    <x v="21"/>
    <x v="35"/>
    <s v="Il fait vraiment très beau aujourd'hui :"/>
    <s v="tout le monde est dehors."/>
    <s v="F"/>
    <n v="3.274"/>
    <x v="4"/>
    <x v="0"/>
    <x v="1"/>
    <x v="35"/>
    <x v="3"/>
  </r>
  <r>
    <x v="21"/>
    <x v="36"/>
    <s v="Demain, c'est un long week-end :"/>
    <s v="tout le monde part à la campagne."/>
    <s v="V"/>
    <n v="7.7859999999999996"/>
    <x v="4"/>
    <x v="1"/>
    <x v="1"/>
    <x v="21"/>
    <x v="3"/>
  </r>
  <r>
    <x v="21"/>
    <x v="37"/>
    <s v="Le printemps est arrivé :"/>
    <s v="tous les arbres sont en fleurs."/>
    <s v="F"/>
    <n v="4.1710000000000003"/>
    <x v="4"/>
    <x v="0"/>
    <x v="1"/>
    <x v="8"/>
    <x v="3"/>
  </r>
  <r>
    <x v="21"/>
    <x v="38"/>
    <s v="Aujourd'hui les gens ne se parlent plus face à face :"/>
    <s v="tout le monde utilise son téléphone portable."/>
    <s v="V"/>
    <n v="5.0750000000000002"/>
    <x v="4"/>
    <x v="1"/>
    <x v="1"/>
    <x v="1"/>
    <x v="3"/>
  </r>
  <r>
    <x v="21"/>
    <x v="39"/>
    <s v="C'est une habitude chez nous après le diner : "/>
    <s v="tout le monde regarde la télévision."/>
    <s v="V"/>
    <n v="3.4729999999999999"/>
    <x v="4"/>
    <x v="1"/>
    <x v="1"/>
    <x v="34"/>
    <x v="3"/>
  </r>
  <r>
    <x v="22"/>
    <x v="0"/>
    <s v="Dans cet hôtel, les clients ne sont pas contents du service :"/>
    <s v="personne n'aime rien ici."/>
    <s v="F"/>
    <n v="4.4029999999999996"/>
    <x v="0"/>
    <x v="0"/>
    <x v="1"/>
    <x v="11"/>
    <x v="1"/>
  </r>
  <r>
    <x v="22"/>
    <x v="1"/>
    <s v="Dans notre famille on est tous allergique à l'alcool : "/>
    <s v="personne ne boit rien dans les soirées."/>
    <s v="V"/>
    <n v="4.8650000000000002"/>
    <x v="0"/>
    <x v="1"/>
    <x v="1"/>
    <x v="0"/>
    <x v="1"/>
  </r>
  <r>
    <x v="22"/>
    <x v="2"/>
    <s v="Tous les profs s'ennuient en conseil de classe : "/>
    <s v="personne ne dit rien pendant les réunions."/>
    <s v="V"/>
    <n v="4.5529999999999999"/>
    <x v="0"/>
    <x v="1"/>
    <x v="1"/>
    <x v="2"/>
    <x v="1"/>
  </r>
  <r>
    <x v="22"/>
    <x v="3"/>
    <s v="Il fait vraiment trop chaud aujourd'hui :  "/>
    <s v="personne ne fait rien dehors. "/>
    <s v="V"/>
    <n v="6.907"/>
    <x v="0"/>
    <x v="1"/>
    <x v="1"/>
    <x v="26"/>
    <x v="1"/>
  </r>
  <r>
    <x v="22"/>
    <x v="4"/>
    <s v="Les profs se plaignent tous que les élèves n'étudient pas pendant les vacances : "/>
    <s v="personne ne lit rien en été."/>
    <s v="F"/>
    <n v="17.420000000000002"/>
    <x v="0"/>
    <x v="0"/>
    <x v="1"/>
    <x v="36"/>
    <x v="1"/>
  </r>
  <r>
    <x v="22"/>
    <x v="5"/>
    <s v="Depuis toujours, cette cantine est absolument infecte : "/>
    <s v="personne ne mange rien ici."/>
    <s v="V"/>
    <n v="11.07"/>
    <x v="0"/>
    <x v="1"/>
    <x v="1"/>
    <x v="6"/>
    <x v="1"/>
  </r>
  <r>
    <x v="22"/>
    <x v="6"/>
    <s v="Dans ce pays, la monnaie n'a plus aucune valeur : "/>
    <s v="personne ne met rien à la banque."/>
    <s v="F"/>
    <n v="7.907"/>
    <x v="0"/>
    <x v="0"/>
    <x v="1"/>
    <x v="19"/>
    <x v="1"/>
  </r>
  <r>
    <x v="22"/>
    <x v="7"/>
    <s v="On vient de couper l'électricité et il fait tout noir ici : "/>
    <s v="personne ne voit rien dans la pièce."/>
    <s v="F"/>
    <n v="5.94"/>
    <x v="0"/>
    <x v="0"/>
    <x v="1"/>
    <x v="22"/>
    <x v="1"/>
  </r>
  <r>
    <x v="22"/>
    <x v="8"/>
    <s v="Dans ce restaurant on trouve toujours quelque chose de bon : "/>
    <s v="personne n'aime rien dans les plats proposés."/>
    <s v="F"/>
    <n v="10.49"/>
    <x v="1"/>
    <x v="1"/>
    <x v="0"/>
    <x v="1"/>
    <x v="4"/>
  </r>
  <r>
    <x v="22"/>
    <x v="9"/>
    <s v="Chez les jeunes, la consommation d'alcool est effrayante :  "/>
    <s v="personne ne boit rien dans les soirées."/>
    <s v="F"/>
    <n v="6.85"/>
    <x v="1"/>
    <x v="0"/>
    <x v="1"/>
    <x v="27"/>
    <x v="2"/>
  </r>
  <r>
    <x v="22"/>
    <x v="10"/>
    <s v="Chez nous, les profs veulent tous donner leur avis : "/>
    <s v="personne ne dit rien pendant les réunions."/>
    <s v="F"/>
    <n v="10.220000000000001"/>
    <x v="1"/>
    <x v="1"/>
    <x v="0"/>
    <x v="37"/>
    <x v="4"/>
  </r>
  <r>
    <x v="22"/>
    <x v="11"/>
    <s v="A l'approche des dates butoir, tout le monde travaille dur pour finir à temps :"/>
    <s v="personne ne fait rien ces jours-là."/>
    <s v="V"/>
    <n v="7.306"/>
    <x v="1"/>
    <x v="0"/>
    <x v="0"/>
    <x v="13"/>
    <x v="4"/>
  </r>
  <r>
    <x v="22"/>
    <x v="12"/>
    <s v="Dans cette école exceptionnelle, absolument tous les élèves font leurs devoirs : "/>
    <s v="personne ne lit rien pour sa classe."/>
    <s v="F"/>
    <n v="23.25"/>
    <x v="1"/>
    <x v="1"/>
    <x v="0"/>
    <x v="5"/>
    <x v="4"/>
  </r>
  <r>
    <x v="22"/>
    <x v="13"/>
    <s v="Même quand on fait un régime, il faut se nourrir : "/>
    <s v="personne ne mange rien pendant un mois."/>
    <s v="V"/>
    <n v="10.25"/>
    <x v="1"/>
    <x v="0"/>
    <x v="0"/>
    <x v="8"/>
    <x v="4"/>
  </r>
  <r>
    <x v="22"/>
    <x v="14"/>
    <s v="La plupart des gens amassent un tas de bricoles inutiles :"/>
    <s v="personne ne met rien dans son placard."/>
    <s v="V"/>
    <n v="7.7130000000000001"/>
    <x v="1"/>
    <x v="0"/>
    <x v="0"/>
    <x v="12"/>
    <x v="4"/>
  </r>
  <r>
    <x v="22"/>
    <x v="15"/>
    <s v="Les études cognitives nous montrent que même les aveugles ont une vision inconsciente : "/>
    <s v="personne ne voit rien du tout."/>
    <s v="F"/>
    <n v="10.82"/>
    <x v="1"/>
    <x v="1"/>
    <x v="0"/>
    <x v="30"/>
    <x v="4"/>
  </r>
  <r>
    <x v="22"/>
    <x v="16"/>
    <s v="La rupture avec son copain l'a complètement déprimée : "/>
    <s v="Noëlle n'aime rien en ce moment."/>
    <s v="V"/>
    <n v="6.22"/>
    <x v="2"/>
    <x v="1"/>
    <x v="1"/>
    <x v="10"/>
    <x v="3"/>
  </r>
  <r>
    <x v="22"/>
    <x v="17"/>
    <s v="Quand on sort, il faut un chauffeur sobre : "/>
    <s v="Raoul ne boit rien aujourd'hui."/>
    <s v="V"/>
    <n v="7.1719999999999997"/>
    <x v="2"/>
    <x v="1"/>
    <x v="1"/>
    <x v="25"/>
    <x v="3"/>
  </r>
  <r>
    <x v="22"/>
    <x v="18"/>
    <s v="Parce qu'elle est très timide, "/>
    <s v="Aline ne dit rien pendant les cours."/>
    <s v="F"/>
    <n v="16.329999999999998"/>
    <x v="2"/>
    <x v="0"/>
    <x v="1"/>
    <x v="15"/>
    <x v="3"/>
  </r>
  <r>
    <x v="22"/>
    <x v="19"/>
    <s v="Comme elle est très religieuse, "/>
    <s v="Marla ne fait rien le dimanche."/>
    <s v="F"/>
    <n v="3.819"/>
    <x v="2"/>
    <x v="0"/>
    <x v="1"/>
    <x v="20"/>
    <x v="3"/>
  </r>
  <r>
    <x v="22"/>
    <x v="20"/>
    <s v="Comme elle travaille comme relectrice toute la semaine, "/>
    <s v="Marie ne lit rien le week-end."/>
    <s v="F"/>
    <n v="7.1859999999999999"/>
    <x v="2"/>
    <x v="0"/>
    <x v="1"/>
    <x v="14"/>
    <x v="3"/>
  </r>
  <r>
    <x v="22"/>
    <x v="21"/>
    <s v="Pour bien digerer, "/>
    <s v="les gens ne mangent rien le soir."/>
    <s v="V"/>
    <n v="3.3370000000000002"/>
    <x v="2"/>
    <x v="1"/>
    <x v="1"/>
    <x v="24"/>
    <x v="3"/>
  </r>
  <r>
    <x v="22"/>
    <x v="22"/>
    <s v="Comme il est très dépensier, "/>
    <s v="Julien ne met rien de coté pour l'avenir."/>
    <s v="V"/>
    <n v="5.7469999999999999"/>
    <x v="2"/>
    <x v="1"/>
    <x v="1"/>
    <x v="7"/>
    <x v="3"/>
  </r>
  <r>
    <x v="22"/>
    <x v="23"/>
    <s v="Elle est très intelligente mais elle a la tête dans les nuages : "/>
    <s v="Lucie ne voit rien autour d'elle."/>
    <s v="F"/>
    <n v="5.0919999999999996"/>
    <x v="2"/>
    <x v="0"/>
    <x v="1"/>
    <x v="29"/>
    <x v="3"/>
  </r>
  <r>
    <x v="22"/>
    <x v="24"/>
    <s v="Quand on s'amuse, on a pas toujours envie de rester sobre : "/>
    <s v="personne n'aime l'eau dans les fêtes."/>
    <s v="V"/>
    <n v="5.4420000000000002"/>
    <x v="3"/>
    <x v="1"/>
    <x v="1"/>
    <x v="35"/>
    <x v="3"/>
  </r>
  <r>
    <x v="22"/>
    <x v="25"/>
    <s v="Dans ce bar, il y a de l'ambiance et on consomme beaucoup d'alcool : "/>
    <s v="personne ne boit d'eau ici."/>
    <s v="F"/>
    <n v="7.1390000000000002"/>
    <x v="3"/>
    <x v="0"/>
    <x v="1"/>
    <x v="32"/>
    <x v="3"/>
  </r>
  <r>
    <x v="22"/>
    <x v="26"/>
    <s v="Tout le monde fait très attention pendant ce cours : "/>
    <s v="personne ne dit mot pendant une heure."/>
    <s v="V"/>
    <n v="6.6509999999999998"/>
    <x v="3"/>
    <x v="1"/>
    <x v="1"/>
    <x v="38"/>
    <x v="3"/>
  </r>
  <r>
    <x v="22"/>
    <x v="27"/>
    <s v="Beaucoup de gens se lèvent très tôt pendant la semaine, "/>
    <s v="personne ne fait ça le dimanche."/>
    <s v="V"/>
    <n v="6.25"/>
    <x v="3"/>
    <x v="1"/>
    <x v="1"/>
    <x v="39"/>
    <x v="3"/>
  </r>
  <r>
    <x v="22"/>
    <x v="28"/>
    <s v="Tous les meubles d'Ikea viennent avec des notices de montage : "/>
    <s v="personne ne lit ça en général."/>
    <s v="V"/>
    <n v="4.4340000000000002"/>
    <x v="3"/>
    <x v="1"/>
    <x v="1"/>
    <x v="34"/>
    <x v="3"/>
  </r>
  <r>
    <x v="22"/>
    <x v="29"/>
    <s v="Les oeufs sont difficiles à digérer. On en mange plutôt le matin ou le midi : "/>
    <s v="personne ne mange ça le soir. "/>
    <s v="F"/>
    <n v="6.282"/>
    <x v="3"/>
    <x v="0"/>
    <x v="1"/>
    <x v="3"/>
    <x v="3"/>
  </r>
  <r>
    <x v="22"/>
    <x v="30"/>
    <s v="Les mini-jupes sont super à la mode : "/>
    <s v="mais personne ne met ça à l'église."/>
    <s v="F"/>
    <n v="5.2990000000000004"/>
    <x v="3"/>
    <x v="0"/>
    <x v="1"/>
    <x v="16"/>
    <x v="3"/>
  </r>
  <r>
    <x v="22"/>
    <x v="31"/>
    <s v="Dans la brousse, les gens se promènent tout nu : "/>
    <s v="personne ne voit ça ici."/>
    <s v="F"/>
    <n v="4.2169999999999996"/>
    <x v="3"/>
    <x v="0"/>
    <x v="1"/>
    <x v="23"/>
    <x v="3"/>
  </r>
  <r>
    <x v="22"/>
    <x v="32"/>
    <s v="Il y a un match de foot cet après-midi :"/>
    <s v="tout le monde va au stade."/>
    <s v="F"/>
    <n v="4.3620000000000001"/>
    <x v="4"/>
    <x v="0"/>
    <x v="1"/>
    <x v="28"/>
    <x v="3"/>
  </r>
  <r>
    <x v="22"/>
    <x v="33"/>
    <s v="La leçon d'aujourd'hui n'était pas trop claire :"/>
    <s v="chaque élève avait des questions de clarification."/>
    <s v="V"/>
    <n v="6.5060000000000002"/>
    <x v="4"/>
    <x v="1"/>
    <x v="1"/>
    <x v="4"/>
    <x v="3"/>
  </r>
  <r>
    <x v="22"/>
    <x v="34"/>
    <s v="Son ordi est cassé :"/>
    <s v="Alain va en acheter un nouveau."/>
    <s v="F"/>
    <n v="7.7720000000000002"/>
    <x v="4"/>
    <x v="0"/>
    <x v="1"/>
    <x v="9"/>
    <x v="3"/>
  </r>
  <r>
    <x v="22"/>
    <x v="35"/>
    <s v="Il fait vraiment très beau aujourd'hui :"/>
    <s v="tout le monde est dehors."/>
    <s v="F"/>
    <n v="5.5789999999999997"/>
    <x v="4"/>
    <x v="0"/>
    <x v="1"/>
    <x v="21"/>
    <x v="3"/>
  </r>
  <r>
    <x v="22"/>
    <x v="36"/>
    <s v="Demain, c'est un long week-end :"/>
    <s v="tout le monde part à la campagne."/>
    <s v="V"/>
    <n v="5.2590000000000003"/>
    <x v="4"/>
    <x v="1"/>
    <x v="1"/>
    <x v="18"/>
    <x v="3"/>
  </r>
  <r>
    <x v="22"/>
    <x v="37"/>
    <s v="Le printemps est arrivé :"/>
    <s v="tous les arbres sont en fleurs."/>
    <s v="F"/>
    <n v="3.09"/>
    <x v="4"/>
    <x v="0"/>
    <x v="1"/>
    <x v="17"/>
    <x v="3"/>
  </r>
  <r>
    <x v="22"/>
    <x v="38"/>
    <s v="Aujourd'hui les gens ne se parlent plus face à face :"/>
    <s v="tout le monde utilise son téléphone portable."/>
    <s v="V"/>
    <n v="4.819"/>
    <x v="4"/>
    <x v="1"/>
    <x v="1"/>
    <x v="31"/>
    <x v="3"/>
  </r>
  <r>
    <x v="22"/>
    <x v="39"/>
    <s v="C'est une habitude chez nous après le diner : "/>
    <s v="tout le monde regarde la télévision."/>
    <s v="V"/>
    <n v="4.6340000000000003"/>
    <x v="4"/>
    <x v="1"/>
    <x v="1"/>
    <x v="33"/>
    <x v="3"/>
  </r>
  <r>
    <x v="23"/>
    <x v="0"/>
    <s v="Dans cet hôtel, les clients ne sont pas contents du service :"/>
    <s v="personne n'aime rien ici."/>
    <s v="F"/>
    <n v="5.3529999999999998"/>
    <x v="0"/>
    <x v="0"/>
    <x v="1"/>
    <x v="15"/>
    <x v="1"/>
  </r>
  <r>
    <x v="23"/>
    <x v="1"/>
    <s v="Dans notre famille on est tous allergique à l'alcool : "/>
    <s v="personne ne boit rien dans les soirées."/>
    <s v="V"/>
    <n v="3.1469999999999998"/>
    <x v="0"/>
    <x v="1"/>
    <x v="1"/>
    <x v="18"/>
    <x v="1"/>
  </r>
  <r>
    <x v="23"/>
    <x v="2"/>
    <s v="Tous les profs s'ennuient en conseil de classe : "/>
    <s v="personne ne dit rien pendant les réunions."/>
    <s v="V"/>
    <n v="2.762"/>
    <x v="0"/>
    <x v="1"/>
    <x v="1"/>
    <x v="28"/>
    <x v="1"/>
  </r>
  <r>
    <x v="23"/>
    <x v="3"/>
    <s v="Il fait vraiment trop chaud aujourd'hui :  "/>
    <s v="personne ne fait rien dehors. "/>
    <s v="F"/>
    <n v="2.73"/>
    <x v="0"/>
    <x v="1"/>
    <x v="0"/>
    <x v="10"/>
    <x v="0"/>
  </r>
  <r>
    <x v="23"/>
    <x v="4"/>
    <s v="Les profs se plaignent tous que les élèves n'étudient pas pendant les vacances : "/>
    <s v="personne ne lit rien en été."/>
    <s v="F"/>
    <n v="3.5059999999999998"/>
    <x v="0"/>
    <x v="0"/>
    <x v="1"/>
    <x v="19"/>
    <x v="1"/>
  </r>
  <r>
    <x v="23"/>
    <x v="5"/>
    <s v="Depuis toujours, cette cantine est absolument infecte : "/>
    <s v="personne ne mange rien ici."/>
    <s v="V"/>
    <n v="2.786"/>
    <x v="0"/>
    <x v="1"/>
    <x v="1"/>
    <x v="20"/>
    <x v="1"/>
  </r>
  <r>
    <x v="23"/>
    <x v="6"/>
    <s v="Dans ce pays, la monnaie n'a plus aucune valeur : "/>
    <s v="personne ne met rien à la banque."/>
    <s v="F"/>
    <n v="2.0099999999999998"/>
    <x v="0"/>
    <x v="0"/>
    <x v="1"/>
    <x v="1"/>
    <x v="1"/>
  </r>
  <r>
    <x v="23"/>
    <x v="7"/>
    <s v="On vient de couper l'électricité et il fait tout noir ici : "/>
    <s v="personne ne voit rien dans la pièce."/>
    <s v="F"/>
    <n v="3.355"/>
    <x v="0"/>
    <x v="0"/>
    <x v="1"/>
    <x v="39"/>
    <x v="1"/>
  </r>
  <r>
    <x v="23"/>
    <x v="8"/>
    <s v="Dans ce restaurant on trouve toujours quelque chose de bon : "/>
    <s v="personne n'aime rien dans les plats proposés."/>
    <s v="F"/>
    <n v="2.827"/>
    <x v="1"/>
    <x v="1"/>
    <x v="0"/>
    <x v="23"/>
    <x v="4"/>
  </r>
  <r>
    <x v="23"/>
    <x v="9"/>
    <s v="Chez les jeunes, la consommation d'alcool est effrayante :  "/>
    <s v="personne ne boit rien dans les soirées."/>
    <s v="F"/>
    <n v="2.6989999999999998"/>
    <x v="1"/>
    <x v="0"/>
    <x v="1"/>
    <x v="3"/>
    <x v="2"/>
  </r>
  <r>
    <x v="23"/>
    <x v="10"/>
    <s v="Chez nous, les profs veulent tous donner leur avis : "/>
    <s v="personne ne dit rien pendant les réunions."/>
    <s v="V"/>
    <n v="2.907"/>
    <x v="1"/>
    <x v="1"/>
    <x v="1"/>
    <x v="31"/>
    <x v="2"/>
  </r>
  <r>
    <x v="23"/>
    <x v="11"/>
    <s v="A l'approche des dates butoir, tout le monde travaille dur pour finir à temps :"/>
    <s v="personne ne fait rien ces jours-là."/>
    <s v="V"/>
    <n v="5.2590000000000003"/>
    <x v="1"/>
    <x v="0"/>
    <x v="0"/>
    <x v="26"/>
    <x v="4"/>
  </r>
  <r>
    <x v="23"/>
    <x v="12"/>
    <s v="Dans cette école exceptionnelle, absolument tous les élèves font leurs devoirs : "/>
    <s v="personne ne lit rien pour sa classe."/>
    <s v="V"/>
    <n v="2.0499999999999998"/>
    <x v="1"/>
    <x v="1"/>
    <x v="1"/>
    <x v="27"/>
    <x v="2"/>
  </r>
  <r>
    <x v="23"/>
    <x v="13"/>
    <s v="Même quand on fait un régime, il faut se nourrir : "/>
    <s v="personne ne mange rien pendant un mois."/>
    <s v="V"/>
    <n v="3.5230000000000001"/>
    <x v="1"/>
    <x v="0"/>
    <x v="0"/>
    <x v="8"/>
    <x v="4"/>
  </r>
  <r>
    <x v="23"/>
    <x v="14"/>
    <s v="La plupart des gens amassent un tas de bricoles inutiles :"/>
    <s v="personne ne met rien dans son placard."/>
    <s v="F"/>
    <n v="1.9390000000000001"/>
    <x v="1"/>
    <x v="0"/>
    <x v="1"/>
    <x v="11"/>
    <x v="2"/>
  </r>
  <r>
    <x v="23"/>
    <x v="15"/>
    <s v="Les études cognitives nous montrent que même les aveugles ont une vision inconsciente : "/>
    <s v="personne ne voit rien du tout."/>
    <s v="V"/>
    <n v="6.5940000000000003"/>
    <x v="1"/>
    <x v="1"/>
    <x v="1"/>
    <x v="4"/>
    <x v="2"/>
  </r>
  <r>
    <x v="23"/>
    <x v="16"/>
    <s v="La rupture avec son copain l'a complètement déprimée : "/>
    <s v="Noëlle n'aime rien en ce moment."/>
    <s v="V"/>
    <n v="2.9950000000000001"/>
    <x v="2"/>
    <x v="1"/>
    <x v="1"/>
    <x v="35"/>
    <x v="3"/>
  </r>
  <r>
    <x v="23"/>
    <x v="17"/>
    <s v="Quand on sort, il faut un chauffeur sobre : "/>
    <s v="Raoul ne boit rien aujourd'hui."/>
    <s v="V"/>
    <n v="4.0979999999999999"/>
    <x v="2"/>
    <x v="1"/>
    <x v="1"/>
    <x v="25"/>
    <x v="3"/>
  </r>
  <r>
    <x v="23"/>
    <x v="18"/>
    <s v="Parce qu'elle est très timide, "/>
    <s v="Aline ne dit rien pendant les cours."/>
    <s v="F"/>
    <n v="1.1539999999999999"/>
    <x v="2"/>
    <x v="0"/>
    <x v="1"/>
    <x v="16"/>
    <x v="3"/>
  </r>
  <r>
    <x v="23"/>
    <x v="19"/>
    <s v="Comme elle est très religieuse, "/>
    <s v="Marla ne fait rien le dimanche."/>
    <s v="F"/>
    <n v="3.4279999999999999"/>
    <x v="2"/>
    <x v="0"/>
    <x v="1"/>
    <x v="36"/>
    <x v="3"/>
  </r>
  <r>
    <x v="23"/>
    <x v="20"/>
    <s v="Comme elle travaille comme relectrice toute la semaine, "/>
    <s v="Marie ne lit rien le week-end."/>
    <s v="F"/>
    <n v="3.907"/>
    <x v="2"/>
    <x v="0"/>
    <x v="1"/>
    <x v="29"/>
    <x v="3"/>
  </r>
  <r>
    <x v="23"/>
    <x v="21"/>
    <s v="Pour bien digerer, "/>
    <s v="les gens ne mangent rien le soir."/>
    <s v="V"/>
    <n v="3.0110000000000001"/>
    <x v="2"/>
    <x v="1"/>
    <x v="1"/>
    <x v="32"/>
    <x v="3"/>
  </r>
  <r>
    <x v="23"/>
    <x v="22"/>
    <s v="Comme il est très dépensier, "/>
    <s v="Julien ne met rien de coté pour l'avenir."/>
    <s v="V"/>
    <n v="2.488"/>
    <x v="2"/>
    <x v="1"/>
    <x v="1"/>
    <x v="14"/>
    <x v="3"/>
  </r>
  <r>
    <x v="23"/>
    <x v="23"/>
    <s v="Elle est très intelligente mais elle a la tête dans les nuages : "/>
    <s v="Lucie ne voit rien autour d'elle."/>
    <s v="F"/>
    <n v="3.49"/>
    <x v="2"/>
    <x v="0"/>
    <x v="1"/>
    <x v="22"/>
    <x v="3"/>
  </r>
  <r>
    <x v="23"/>
    <x v="24"/>
    <s v="Quand on s'amuse, on a pas toujours envie de rester sobre : "/>
    <s v="personne n'aime l'eau dans les fêtes."/>
    <s v="V"/>
    <n v="3.6760000000000002"/>
    <x v="3"/>
    <x v="1"/>
    <x v="1"/>
    <x v="0"/>
    <x v="3"/>
  </r>
  <r>
    <x v="23"/>
    <x v="25"/>
    <s v="Dans ce bar, il y a de l'ambiance et on consomme beaucoup d'alcool : "/>
    <s v="personne ne boit d'eau ici."/>
    <s v="F"/>
    <n v="1.33"/>
    <x v="3"/>
    <x v="0"/>
    <x v="1"/>
    <x v="2"/>
    <x v="3"/>
  </r>
  <r>
    <x v="23"/>
    <x v="26"/>
    <s v="Tout le monde fait très attention pendant ce cours : "/>
    <s v="personne ne dit mot pendant une heure."/>
    <s v="V"/>
    <n v="1.802"/>
    <x v="3"/>
    <x v="1"/>
    <x v="1"/>
    <x v="24"/>
    <x v="3"/>
  </r>
  <r>
    <x v="23"/>
    <x v="27"/>
    <s v="Beaucoup de gens se lèvent très tôt pendant la semaine, "/>
    <s v="personne ne fait ça le dimanche."/>
    <s v="V"/>
    <n v="3.274"/>
    <x v="3"/>
    <x v="1"/>
    <x v="1"/>
    <x v="30"/>
    <x v="3"/>
  </r>
  <r>
    <x v="23"/>
    <x v="28"/>
    <s v="Tous les meubles d'Ikea viennent avec des notices de montage : "/>
    <s v="personne ne lit ça en général."/>
    <s v="V"/>
    <n v="3.5310000000000001"/>
    <x v="3"/>
    <x v="1"/>
    <x v="1"/>
    <x v="21"/>
    <x v="3"/>
  </r>
  <r>
    <x v="23"/>
    <x v="29"/>
    <s v="Les oeufs sont difficiles à digérer. On en mange plutôt le matin ou le midi : "/>
    <s v="personne ne mange ça le soir. "/>
    <s v="F"/>
    <n v="3.9140000000000001"/>
    <x v="3"/>
    <x v="0"/>
    <x v="1"/>
    <x v="6"/>
    <x v="3"/>
  </r>
  <r>
    <x v="23"/>
    <x v="30"/>
    <s v="Les mini-jupes sont super à la mode : "/>
    <s v="mais personne ne met ça à l'église."/>
    <s v="F"/>
    <n v="1.875"/>
    <x v="3"/>
    <x v="0"/>
    <x v="1"/>
    <x v="37"/>
    <x v="3"/>
  </r>
  <r>
    <x v="23"/>
    <x v="31"/>
    <s v="Dans la brousse, les gens se promènent tout nu : "/>
    <s v="personne ne voit ça ici."/>
    <s v="F"/>
    <n v="3.1219999999999999"/>
    <x v="3"/>
    <x v="0"/>
    <x v="1"/>
    <x v="12"/>
    <x v="3"/>
  </r>
  <r>
    <x v="23"/>
    <x v="32"/>
    <s v="Il y a un match de foot cet après-midi :"/>
    <s v="tout le monde va au stade."/>
    <s v="F"/>
    <n v="2.7869999999999999"/>
    <x v="4"/>
    <x v="0"/>
    <x v="1"/>
    <x v="17"/>
    <x v="3"/>
  </r>
  <r>
    <x v="23"/>
    <x v="33"/>
    <s v="La leçon d'aujourd'hui n'était pas trop claire :"/>
    <s v="chaque élève avait des questions de clarification."/>
    <s v="V"/>
    <n v="3.16"/>
    <x v="4"/>
    <x v="1"/>
    <x v="1"/>
    <x v="7"/>
    <x v="3"/>
  </r>
  <r>
    <x v="23"/>
    <x v="34"/>
    <s v="Son ordi est cassé :"/>
    <s v="Alain va en acheter un nouveau."/>
    <s v="F"/>
    <n v="2.1859999999999999"/>
    <x v="4"/>
    <x v="0"/>
    <x v="1"/>
    <x v="38"/>
    <x v="3"/>
  </r>
  <r>
    <x v="23"/>
    <x v="35"/>
    <s v="Il fait vraiment très beau aujourd'hui :"/>
    <s v="tout le monde est dehors."/>
    <s v="F"/>
    <n v="1.819"/>
    <x v="4"/>
    <x v="0"/>
    <x v="1"/>
    <x v="9"/>
    <x v="3"/>
  </r>
  <r>
    <x v="23"/>
    <x v="36"/>
    <s v="Demain, c'est un long week-end :"/>
    <s v="tout le monde part à la campagne."/>
    <s v="V"/>
    <n v="4.4020000000000001"/>
    <x v="4"/>
    <x v="1"/>
    <x v="1"/>
    <x v="5"/>
    <x v="3"/>
  </r>
  <r>
    <x v="23"/>
    <x v="37"/>
    <s v="Le printemps est arrivé :"/>
    <s v="tous les arbres sont en fleurs."/>
    <s v="F"/>
    <n v="1.883"/>
    <x v="4"/>
    <x v="0"/>
    <x v="1"/>
    <x v="13"/>
    <x v="3"/>
  </r>
  <r>
    <x v="23"/>
    <x v="38"/>
    <s v="Aujourd'hui les gens ne se parlent plus face à face :"/>
    <s v="tout le monde utilise son téléphone portable."/>
    <s v="V"/>
    <n v="2.3380000000000001"/>
    <x v="4"/>
    <x v="1"/>
    <x v="1"/>
    <x v="33"/>
    <x v="3"/>
  </r>
  <r>
    <x v="23"/>
    <x v="39"/>
    <s v="C'est une habitude chez nous après le diner : "/>
    <s v="tout le monde regarde la télévision."/>
    <s v="V"/>
    <n v="1.115"/>
    <x v="4"/>
    <x v="1"/>
    <x v="1"/>
    <x v="34"/>
    <x v="3"/>
  </r>
  <r>
    <x v="24"/>
    <x v="0"/>
    <s v="Dans cet hôtel, les clients ne sont pas contents du service :"/>
    <s v="personne n'aime rien ici."/>
    <s v="F"/>
    <n v="7.7069999999999999"/>
    <x v="0"/>
    <x v="0"/>
    <x v="1"/>
    <x v="21"/>
    <x v="1"/>
  </r>
  <r>
    <x v="24"/>
    <x v="1"/>
    <s v="Dans notre famille on est tous allergique à l'alcool : "/>
    <s v="personne ne boit rien dans les soirées."/>
    <s v="V"/>
    <n v="2.1549999999999998"/>
    <x v="0"/>
    <x v="1"/>
    <x v="1"/>
    <x v="25"/>
    <x v="1"/>
  </r>
  <r>
    <x v="24"/>
    <x v="2"/>
    <s v="Tous les profs s'ennuient en conseil de classe : "/>
    <s v="personne ne dit rien pendant les réunions."/>
    <s v="V"/>
    <n v="3.0510000000000002"/>
    <x v="0"/>
    <x v="1"/>
    <x v="1"/>
    <x v="4"/>
    <x v="1"/>
  </r>
  <r>
    <x v="24"/>
    <x v="3"/>
    <s v="Il fait vraiment trop chaud aujourd'hui :  "/>
    <s v="personne ne fait rien dehors. "/>
    <s v="V"/>
    <n v="2.4580000000000002"/>
    <x v="0"/>
    <x v="1"/>
    <x v="1"/>
    <x v="13"/>
    <x v="1"/>
  </r>
  <r>
    <x v="24"/>
    <x v="4"/>
    <s v="Les profs se plaignent tous que les élèves n'étudient pas pendant les vacances : "/>
    <s v="personne ne lit rien en été."/>
    <s v="F"/>
    <n v="4.5949999999999998"/>
    <x v="0"/>
    <x v="0"/>
    <x v="1"/>
    <x v="23"/>
    <x v="1"/>
  </r>
  <r>
    <x v="24"/>
    <x v="5"/>
    <s v="Depuis toujours, cette cantine est absolument infecte : "/>
    <s v="personne ne mange rien ici."/>
    <s v="V"/>
    <n v="2.61"/>
    <x v="0"/>
    <x v="1"/>
    <x v="1"/>
    <x v="0"/>
    <x v="1"/>
  </r>
  <r>
    <x v="24"/>
    <x v="6"/>
    <s v="Dans ce pays, la monnaie n'a plus aucune valeur : "/>
    <s v="personne ne met rien à la banque."/>
    <s v="F"/>
    <n v="3.97"/>
    <x v="0"/>
    <x v="0"/>
    <x v="1"/>
    <x v="19"/>
    <x v="1"/>
  </r>
  <r>
    <x v="24"/>
    <x v="7"/>
    <s v="On vient de couper l'électricité et il fait tout noir ici : "/>
    <s v="personne ne voit rien dans la pièce."/>
    <s v="F"/>
    <n v="2.2029999999999998"/>
    <x v="0"/>
    <x v="0"/>
    <x v="1"/>
    <x v="24"/>
    <x v="1"/>
  </r>
  <r>
    <x v="24"/>
    <x v="8"/>
    <s v="Dans ce restaurant on trouve toujours quelque chose de bon : "/>
    <s v="personne n'aime rien dans les plats proposés."/>
    <s v="V"/>
    <n v="5.0579999999999998"/>
    <x v="1"/>
    <x v="1"/>
    <x v="1"/>
    <x v="27"/>
    <x v="2"/>
  </r>
  <r>
    <x v="24"/>
    <x v="9"/>
    <s v="Chez les jeunes, la consommation d'alcool est effrayante :  "/>
    <s v="personne ne boit rien dans les soirées."/>
    <s v="V"/>
    <n v="4.9560000000000004"/>
    <x v="1"/>
    <x v="0"/>
    <x v="0"/>
    <x v="10"/>
    <x v="4"/>
  </r>
  <r>
    <x v="24"/>
    <x v="10"/>
    <s v="Chez nous, les profs veulent tous donner leur avis : "/>
    <s v="personne ne dit rien pendant les réunions."/>
    <s v="F"/>
    <n v="5.891"/>
    <x v="1"/>
    <x v="1"/>
    <x v="0"/>
    <x v="31"/>
    <x v="4"/>
  </r>
  <r>
    <x v="24"/>
    <x v="11"/>
    <s v="A l'approche des dates butoir, tout le monde travaille dur pour finir à temps :"/>
    <s v="personne ne fait rien ces jours-là."/>
    <s v="F"/>
    <n v="28.81"/>
    <x v="1"/>
    <x v="0"/>
    <x v="1"/>
    <x v="15"/>
    <x v="2"/>
  </r>
  <r>
    <x v="24"/>
    <x v="12"/>
    <s v="Dans cette école exceptionnelle, absolument tous les élèves font leurs devoirs : "/>
    <s v="personne ne lit rien pour sa classe."/>
    <s v="V"/>
    <n v="8.89"/>
    <x v="1"/>
    <x v="1"/>
    <x v="1"/>
    <x v="29"/>
    <x v="2"/>
  </r>
  <r>
    <x v="24"/>
    <x v="13"/>
    <s v="Même quand on fait un régime, il faut se nourrir : "/>
    <s v="personne ne mange rien pendant un mois."/>
    <s v="F"/>
    <n v="3.2919999999999998"/>
    <x v="1"/>
    <x v="0"/>
    <x v="1"/>
    <x v="6"/>
    <x v="2"/>
  </r>
  <r>
    <x v="24"/>
    <x v="14"/>
    <s v="La plupart des gens amassent un tas de bricoles inutiles :"/>
    <s v="personne ne met rien dans son placard."/>
    <s v="V"/>
    <n v="5.835"/>
    <x v="1"/>
    <x v="0"/>
    <x v="0"/>
    <x v="36"/>
    <x v="4"/>
  </r>
  <r>
    <x v="24"/>
    <x v="15"/>
    <s v="Les études cognitives nous montrent que même les aveugles ont une vision inconsciente : "/>
    <s v="personne ne voit rien du tout."/>
    <s v="V"/>
    <n v="3.883"/>
    <x v="1"/>
    <x v="1"/>
    <x v="1"/>
    <x v="16"/>
    <x v="2"/>
  </r>
  <r>
    <x v="24"/>
    <x v="16"/>
    <s v="La rupture avec son copain l'a complètement déprimée : "/>
    <s v="Noëlle n'aime rien en ce moment."/>
    <s v="V"/>
    <n v="2.9950000000000001"/>
    <x v="2"/>
    <x v="1"/>
    <x v="1"/>
    <x v="33"/>
    <x v="3"/>
  </r>
  <r>
    <x v="24"/>
    <x v="17"/>
    <s v="Quand on sort, il faut un chauffeur sobre : "/>
    <s v="Raoul ne boit rien aujourd'hui."/>
    <s v="V"/>
    <n v="2.8090000000000002"/>
    <x v="2"/>
    <x v="1"/>
    <x v="1"/>
    <x v="22"/>
    <x v="3"/>
  </r>
  <r>
    <x v="24"/>
    <x v="18"/>
    <s v="Parce qu'elle est très timide, "/>
    <s v="Aline ne dit rien pendant les cours."/>
    <s v="F"/>
    <n v="3.3940000000000001"/>
    <x v="2"/>
    <x v="0"/>
    <x v="1"/>
    <x v="26"/>
    <x v="3"/>
  </r>
  <r>
    <x v="24"/>
    <x v="19"/>
    <s v="Comme elle est très religieuse, "/>
    <s v="Marla ne fait rien le dimanche."/>
    <s v="F"/>
    <n v="1.74"/>
    <x v="2"/>
    <x v="0"/>
    <x v="1"/>
    <x v="34"/>
    <x v="3"/>
  </r>
  <r>
    <x v="24"/>
    <x v="20"/>
    <s v="Comme elle travaille comme relectrice toute la semaine, "/>
    <s v="Marie ne lit rien le week-end."/>
    <s v="F"/>
    <n v="3.1709999999999998"/>
    <x v="2"/>
    <x v="0"/>
    <x v="1"/>
    <x v="17"/>
    <x v="3"/>
  </r>
  <r>
    <x v="24"/>
    <x v="21"/>
    <s v="Pour bien digerer, "/>
    <s v="les gens ne mangent rien le soir."/>
    <s v="V"/>
    <n v="1.5229999999999999"/>
    <x v="2"/>
    <x v="1"/>
    <x v="1"/>
    <x v="3"/>
    <x v="3"/>
  </r>
  <r>
    <x v="24"/>
    <x v="22"/>
    <s v="Comme il est très dépensier, "/>
    <s v="Julien ne met rien de coté pour l'avenir."/>
    <s v="V"/>
    <n v="3.5390000000000001"/>
    <x v="2"/>
    <x v="1"/>
    <x v="1"/>
    <x v="28"/>
    <x v="3"/>
  </r>
  <r>
    <x v="24"/>
    <x v="23"/>
    <s v="Elle est très intelligente mais elle a la tête dans les nuages : "/>
    <s v="Lucie ne voit rien autour d'elle."/>
    <s v="F"/>
    <n v="3.141"/>
    <x v="2"/>
    <x v="0"/>
    <x v="1"/>
    <x v="2"/>
    <x v="3"/>
  </r>
  <r>
    <x v="24"/>
    <x v="24"/>
    <s v="Quand on s'amuse, on a pas toujours envie de rester sobre : "/>
    <s v="personne n'aime l'eau dans les fêtes."/>
    <s v="V"/>
    <n v="3.6339999999999999"/>
    <x v="3"/>
    <x v="1"/>
    <x v="1"/>
    <x v="9"/>
    <x v="3"/>
  </r>
  <r>
    <x v="24"/>
    <x v="25"/>
    <s v="Dans ce bar, il y a de l'ambiance et on consomme beaucoup d'alcool : "/>
    <s v="personne ne boit d'eau ici."/>
    <s v="F"/>
    <n v="2.89"/>
    <x v="3"/>
    <x v="0"/>
    <x v="1"/>
    <x v="7"/>
    <x v="3"/>
  </r>
  <r>
    <x v="24"/>
    <x v="26"/>
    <s v="Tout le monde fait très attention pendant ce cours : "/>
    <s v="personne ne dit mot pendant une heure."/>
    <s v="V"/>
    <n v="5.7220000000000004"/>
    <x v="3"/>
    <x v="1"/>
    <x v="1"/>
    <x v="14"/>
    <x v="3"/>
  </r>
  <r>
    <x v="24"/>
    <x v="27"/>
    <s v="Beaucoup de gens se lèvent très tôt pendant la semaine, "/>
    <s v="personne ne fait ça le dimanche."/>
    <s v="V"/>
    <n v="3.891"/>
    <x v="3"/>
    <x v="1"/>
    <x v="1"/>
    <x v="38"/>
    <x v="3"/>
  </r>
  <r>
    <x v="24"/>
    <x v="28"/>
    <s v="Tous les meubles d'Ikea viennent avec des notices de montage : "/>
    <s v="personne ne lit ça en général."/>
    <s v="V"/>
    <n v="3.0190000000000001"/>
    <x v="3"/>
    <x v="1"/>
    <x v="1"/>
    <x v="20"/>
    <x v="3"/>
  </r>
  <r>
    <x v="24"/>
    <x v="29"/>
    <s v="Les oeufs sont difficiles à digérer. On en mange plutôt le matin ou le midi : "/>
    <s v="personne ne mange ça le soir. "/>
    <s v="F"/>
    <n v="5.8259999999999996"/>
    <x v="3"/>
    <x v="0"/>
    <x v="1"/>
    <x v="32"/>
    <x v="3"/>
  </r>
  <r>
    <x v="24"/>
    <x v="30"/>
    <s v="Les mini-jupes sont super à la mode : "/>
    <s v="mais personne ne met ça à l'église."/>
    <s v="F"/>
    <n v="2.9769999999999999"/>
    <x v="3"/>
    <x v="0"/>
    <x v="1"/>
    <x v="1"/>
    <x v="3"/>
  </r>
  <r>
    <x v="24"/>
    <x v="31"/>
    <s v="Dans la brousse, les gens se promènent tout nu : "/>
    <s v="personne ne voit ça ici."/>
    <s v="F"/>
    <n v="5.1379999999999999"/>
    <x v="3"/>
    <x v="0"/>
    <x v="1"/>
    <x v="39"/>
    <x v="3"/>
  </r>
  <r>
    <x v="24"/>
    <x v="32"/>
    <s v="Il y a un match de foot cet après-midi :"/>
    <s v="tout le monde va au stade."/>
    <s v="F"/>
    <n v="1.5149999999999999"/>
    <x v="4"/>
    <x v="0"/>
    <x v="1"/>
    <x v="30"/>
    <x v="3"/>
  </r>
  <r>
    <x v="24"/>
    <x v="33"/>
    <s v="La leçon d'aujourd'hui n'était pas trop claire :"/>
    <s v="chaque élève avait des questions de clarification."/>
    <s v="V"/>
    <n v="1.85"/>
    <x v="4"/>
    <x v="1"/>
    <x v="1"/>
    <x v="18"/>
    <x v="3"/>
  </r>
  <r>
    <x v="24"/>
    <x v="34"/>
    <s v="Son ordi est cassé :"/>
    <s v="Alain va en acheter un nouveau."/>
    <s v="F"/>
    <n v="2.875"/>
    <x v="4"/>
    <x v="0"/>
    <x v="1"/>
    <x v="8"/>
    <x v="3"/>
  </r>
  <r>
    <x v="24"/>
    <x v="35"/>
    <s v="Il fait vraiment très beau aujourd'hui :"/>
    <s v="tout le monde est dehors."/>
    <s v="F"/>
    <n v="3.6749999999999998"/>
    <x v="4"/>
    <x v="0"/>
    <x v="1"/>
    <x v="5"/>
    <x v="3"/>
  </r>
  <r>
    <x v="24"/>
    <x v="36"/>
    <s v="Demain, c'est un long week-end :"/>
    <s v="tout le monde part à la campagne."/>
    <s v="V"/>
    <n v="1.891"/>
    <x v="4"/>
    <x v="1"/>
    <x v="1"/>
    <x v="35"/>
    <x v="3"/>
  </r>
  <r>
    <x v="24"/>
    <x v="37"/>
    <s v="Le printemps est arrivé :"/>
    <s v="tous les arbres sont en fleurs."/>
    <s v="F"/>
    <n v="2.3620000000000001"/>
    <x v="4"/>
    <x v="0"/>
    <x v="1"/>
    <x v="11"/>
    <x v="3"/>
  </r>
  <r>
    <x v="24"/>
    <x v="38"/>
    <s v="Aujourd'hui les gens ne se parlent plus face à face :"/>
    <s v="tout le monde utilise son téléphone portable."/>
    <s v="V"/>
    <n v="3.524"/>
    <x v="4"/>
    <x v="1"/>
    <x v="1"/>
    <x v="37"/>
    <x v="3"/>
  </r>
  <r>
    <x v="24"/>
    <x v="39"/>
    <s v="C'est une habitude chez nous après le diner : "/>
    <s v="tout le monde regarde la télévision."/>
    <s v="V"/>
    <n v="4.7229999999999999"/>
    <x v="4"/>
    <x v="1"/>
    <x v="1"/>
    <x v="12"/>
    <x v="3"/>
  </r>
  <r>
    <x v="25"/>
    <x v="0"/>
    <s v="Dans cet hôtel, les clients ne sont pas contents du service :"/>
    <s v="personne n'aime rien ici."/>
    <s v="F"/>
    <n v="5.7629999999999999"/>
    <x v="0"/>
    <x v="0"/>
    <x v="1"/>
    <x v="30"/>
    <x v="1"/>
  </r>
  <r>
    <x v="25"/>
    <x v="1"/>
    <s v="Dans notre famille on est tous allergique à l'alcool : "/>
    <s v="personne ne boit rien dans les soirées."/>
    <s v="V"/>
    <n v="7.14"/>
    <x v="0"/>
    <x v="1"/>
    <x v="1"/>
    <x v="7"/>
    <x v="1"/>
  </r>
  <r>
    <x v="25"/>
    <x v="2"/>
    <s v="Tous les profs s'ennuient en conseil de classe : "/>
    <s v="personne ne dit rien pendant les réunions."/>
    <s v="V"/>
    <n v="5.4669999999999996"/>
    <x v="0"/>
    <x v="1"/>
    <x v="1"/>
    <x v="5"/>
    <x v="1"/>
  </r>
  <r>
    <x v="25"/>
    <x v="3"/>
    <s v="Il fait vraiment trop chaud aujourd'hui :  "/>
    <s v="personne ne fait rien dehors. "/>
    <s v="V"/>
    <n v="2.4980000000000002"/>
    <x v="0"/>
    <x v="1"/>
    <x v="1"/>
    <x v="33"/>
    <x v="1"/>
  </r>
  <r>
    <x v="25"/>
    <x v="4"/>
    <s v="Les profs se plaignent tous que les élèves n'étudient pas pendant les vacances : "/>
    <s v="personne ne lit rien en été."/>
    <s v="F"/>
    <n v="4.8090000000000002"/>
    <x v="0"/>
    <x v="0"/>
    <x v="1"/>
    <x v="18"/>
    <x v="1"/>
  </r>
  <r>
    <x v="25"/>
    <x v="5"/>
    <s v="Depuis toujours, cette cantine est absolument infecte : "/>
    <s v="personne ne mange rien ici."/>
    <s v="F"/>
    <n v="3.7690000000000001"/>
    <x v="0"/>
    <x v="1"/>
    <x v="0"/>
    <x v="39"/>
    <x v="0"/>
  </r>
  <r>
    <x v="25"/>
    <x v="6"/>
    <s v="Dans ce pays, la monnaie n'a plus aucune valeur : "/>
    <s v="personne ne met rien à la banque."/>
    <s v="V"/>
    <n v="3.8730000000000002"/>
    <x v="0"/>
    <x v="0"/>
    <x v="0"/>
    <x v="31"/>
    <x v="0"/>
  </r>
  <r>
    <x v="25"/>
    <x v="7"/>
    <s v="On vient de couper l'électricité et il fait tout noir ici : "/>
    <s v="personne ne voit rien dans la pièce."/>
    <s v="F"/>
    <n v="3.371"/>
    <x v="0"/>
    <x v="0"/>
    <x v="1"/>
    <x v="37"/>
    <x v="1"/>
  </r>
  <r>
    <x v="25"/>
    <x v="8"/>
    <s v="Dans ce restaurant on trouve toujours quelque chose de bon : "/>
    <s v="personne n'aime rien dans les plats proposés."/>
    <s v="V"/>
    <n v="3.786"/>
    <x v="1"/>
    <x v="1"/>
    <x v="1"/>
    <x v="34"/>
    <x v="2"/>
  </r>
  <r>
    <x v="25"/>
    <x v="9"/>
    <s v="Chez les jeunes, la consommation d'alcool est effrayante :  "/>
    <s v="personne ne boit rien dans les soirées."/>
    <s v="F"/>
    <n v="7.4260000000000002"/>
    <x v="1"/>
    <x v="0"/>
    <x v="1"/>
    <x v="32"/>
    <x v="2"/>
  </r>
  <r>
    <x v="25"/>
    <x v="10"/>
    <s v="Chez nous, les profs veulent tous donner leur avis : "/>
    <s v="personne ne dit rien pendant les réunions."/>
    <s v="V"/>
    <n v="4.306"/>
    <x v="1"/>
    <x v="1"/>
    <x v="1"/>
    <x v="28"/>
    <x v="2"/>
  </r>
  <r>
    <x v="25"/>
    <x v="11"/>
    <s v="A l'approche des dates butoir, tout le monde travaille dur pour finir à temps :"/>
    <s v="personne ne fait rien ces jours-là."/>
    <s v="F"/>
    <n v="5.2030000000000003"/>
    <x v="1"/>
    <x v="0"/>
    <x v="1"/>
    <x v="35"/>
    <x v="2"/>
  </r>
  <r>
    <x v="25"/>
    <x v="12"/>
    <s v="Dans cette école exceptionnelle, absolument tous les élèves font leurs devoirs : "/>
    <s v="personne ne lit rien pour sa classe."/>
    <s v="V"/>
    <n v="6.0750000000000002"/>
    <x v="1"/>
    <x v="1"/>
    <x v="1"/>
    <x v="9"/>
    <x v="2"/>
  </r>
  <r>
    <x v="25"/>
    <x v="13"/>
    <s v="Même quand on fait un régime, il faut se nourrir : "/>
    <s v="personne ne mange rien pendant un mois."/>
    <s v="F"/>
    <n v="4.0590000000000002"/>
    <x v="1"/>
    <x v="0"/>
    <x v="1"/>
    <x v="11"/>
    <x v="2"/>
  </r>
  <r>
    <x v="25"/>
    <x v="14"/>
    <s v="La plupart des gens amassent un tas de bricoles inutiles :"/>
    <s v="personne ne met rien dans son placard."/>
    <s v="F"/>
    <n v="4.2510000000000003"/>
    <x v="1"/>
    <x v="0"/>
    <x v="1"/>
    <x v="25"/>
    <x v="2"/>
  </r>
  <r>
    <x v="25"/>
    <x v="15"/>
    <s v="Les études cognitives nous montrent que même les aveugles ont une vision inconsciente : "/>
    <s v="personne ne voit rien du tout."/>
    <s v="V"/>
    <n v="6.6239999999999997"/>
    <x v="1"/>
    <x v="1"/>
    <x v="1"/>
    <x v="38"/>
    <x v="2"/>
  </r>
  <r>
    <x v="25"/>
    <x v="16"/>
    <s v="La rupture avec son copain l'a complètement déprimée : "/>
    <s v="Noëlle n'aime rien en ce moment."/>
    <s v="F"/>
    <n v="4.8810000000000002"/>
    <x v="2"/>
    <x v="1"/>
    <x v="0"/>
    <x v="21"/>
    <x v="3"/>
  </r>
  <r>
    <x v="25"/>
    <x v="17"/>
    <s v="Quand on sort, il faut un chauffeur sobre : "/>
    <s v="Raoul ne boit rien aujourd'hui."/>
    <s v="V"/>
    <n v="2.8250000000000002"/>
    <x v="2"/>
    <x v="1"/>
    <x v="1"/>
    <x v="12"/>
    <x v="3"/>
  </r>
  <r>
    <x v="25"/>
    <x v="18"/>
    <s v="Parce qu'elle est très timide, "/>
    <s v="Aline ne dit rien pendant les cours."/>
    <s v="V"/>
    <n v="4.9480000000000004"/>
    <x v="2"/>
    <x v="0"/>
    <x v="0"/>
    <x v="0"/>
    <x v="3"/>
  </r>
  <r>
    <x v="25"/>
    <x v="19"/>
    <s v="Comme elle est très religieuse, "/>
    <s v="Marla ne fait rien le dimanche."/>
    <s v="F"/>
    <n v="3.1539999999999999"/>
    <x v="2"/>
    <x v="0"/>
    <x v="1"/>
    <x v="1"/>
    <x v="3"/>
  </r>
  <r>
    <x v="25"/>
    <x v="20"/>
    <s v="Comme elle travaille comme relectrice toute la semaine, "/>
    <s v="Marie ne lit rien le week-end."/>
    <s v="F"/>
    <n v="3.891"/>
    <x v="2"/>
    <x v="0"/>
    <x v="1"/>
    <x v="4"/>
    <x v="3"/>
  </r>
  <r>
    <x v="25"/>
    <x v="21"/>
    <s v="Pour bien digerer, "/>
    <s v="les gens ne mangent rien le soir."/>
    <s v="V"/>
    <n v="2.859"/>
    <x v="2"/>
    <x v="1"/>
    <x v="1"/>
    <x v="13"/>
    <x v="3"/>
  </r>
  <r>
    <x v="25"/>
    <x v="22"/>
    <s v="Comme il est très dépensier, "/>
    <s v="Julien ne met rien de coté pour l'avenir."/>
    <s v="V"/>
    <n v="4.8890000000000002"/>
    <x v="2"/>
    <x v="1"/>
    <x v="1"/>
    <x v="19"/>
    <x v="3"/>
  </r>
  <r>
    <x v="25"/>
    <x v="23"/>
    <s v="Elle est très intelligente mais elle a la tête dans les nuages : "/>
    <s v="Lucie ne voit rien autour d'elle."/>
    <s v="F"/>
    <n v="4.1470000000000002"/>
    <x v="2"/>
    <x v="0"/>
    <x v="1"/>
    <x v="8"/>
    <x v="3"/>
  </r>
  <r>
    <x v="25"/>
    <x v="24"/>
    <s v="Quand on s'amuse, on a pas toujours envie de rester sobre : "/>
    <s v="personne n'aime l'eau dans les fêtes."/>
    <s v="V"/>
    <n v="25.15"/>
    <x v="3"/>
    <x v="1"/>
    <x v="1"/>
    <x v="15"/>
    <x v="3"/>
  </r>
  <r>
    <x v="25"/>
    <x v="25"/>
    <s v="Dans ce bar, il y a de l'ambiance et on consomme beaucoup d'alcool : "/>
    <s v="personne ne boit d'eau ici."/>
    <s v="F"/>
    <n v="3.7"/>
    <x v="3"/>
    <x v="0"/>
    <x v="1"/>
    <x v="10"/>
    <x v="3"/>
  </r>
  <r>
    <x v="25"/>
    <x v="26"/>
    <s v="Tout le monde fait très attention pendant ce cours : "/>
    <s v="personne ne dit mot pendant une heure."/>
    <s v="V"/>
    <n v="4.37"/>
    <x v="3"/>
    <x v="1"/>
    <x v="1"/>
    <x v="16"/>
    <x v="3"/>
  </r>
  <r>
    <x v="25"/>
    <x v="27"/>
    <s v="Beaucoup de gens se lèvent très tôt pendant la semaine, "/>
    <s v="personne ne fait ça le dimanche."/>
    <s v="V"/>
    <n v="4.2889999999999997"/>
    <x v="3"/>
    <x v="1"/>
    <x v="1"/>
    <x v="14"/>
    <x v="3"/>
  </r>
  <r>
    <x v="25"/>
    <x v="28"/>
    <s v="Tous les meubles d'Ikea viennent avec des notices de montage : "/>
    <s v="personne ne lit ça en général."/>
    <s v="V"/>
    <n v="3.8980000000000001"/>
    <x v="3"/>
    <x v="1"/>
    <x v="1"/>
    <x v="6"/>
    <x v="3"/>
  </r>
  <r>
    <x v="25"/>
    <x v="29"/>
    <s v="Les oeufs sont difficiles à digérer. On en mange plutôt le matin ou le midi : "/>
    <s v="personne ne mange ça le soir. "/>
    <s v="F"/>
    <n v="4.5549999999999997"/>
    <x v="3"/>
    <x v="0"/>
    <x v="1"/>
    <x v="29"/>
    <x v="3"/>
  </r>
  <r>
    <x v="25"/>
    <x v="30"/>
    <s v="Les mini-jupes sont super à la mode : "/>
    <s v="mais personne ne met ça à l'église."/>
    <s v="F"/>
    <n v="3.1869999999999998"/>
    <x v="3"/>
    <x v="0"/>
    <x v="1"/>
    <x v="20"/>
    <x v="3"/>
  </r>
  <r>
    <x v="25"/>
    <x v="31"/>
    <s v="Dans la brousse, les gens se promènent tout nu : "/>
    <s v="personne ne voit ça ici."/>
    <s v="F"/>
    <n v="3.9460000000000002"/>
    <x v="3"/>
    <x v="0"/>
    <x v="1"/>
    <x v="36"/>
    <x v="3"/>
  </r>
  <r>
    <x v="25"/>
    <x v="32"/>
    <s v="Il y a un match de foot cet après-midi :"/>
    <s v="tout le monde va au stade."/>
    <s v="F"/>
    <n v="2.7480000000000002"/>
    <x v="4"/>
    <x v="0"/>
    <x v="1"/>
    <x v="17"/>
    <x v="3"/>
  </r>
  <r>
    <x v="25"/>
    <x v="33"/>
    <s v="La leçon d'aujourd'hui n'était pas trop claire :"/>
    <s v="chaque élève avait des questions de clarification."/>
    <s v="V"/>
    <n v="3.73"/>
    <x v="4"/>
    <x v="1"/>
    <x v="1"/>
    <x v="23"/>
    <x v="3"/>
  </r>
  <r>
    <x v="25"/>
    <x v="34"/>
    <s v="Son ordi est cassé :"/>
    <s v="Alain va en acheter un nouveau."/>
    <s v="F"/>
    <n v="2.77"/>
    <x v="4"/>
    <x v="0"/>
    <x v="1"/>
    <x v="3"/>
    <x v="3"/>
  </r>
  <r>
    <x v="25"/>
    <x v="35"/>
    <s v="Il fait vraiment très beau aujourd'hui :"/>
    <s v="tout le monde est dehors."/>
    <s v="F"/>
    <n v="3.1869999999999998"/>
    <x v="4"/>
    <x v="0"/>
    <x v="1"/>
    <x v="26"/>
    <x v="3"/>
  </r>
  <r>
    <x v="25"/>
    <x v="36"/>
    <s v="Demain, c'est un long week-end :"/>
    <s v="tout le monde part à la campagne."/>
    <s v="V"/>
    <n v="2.234"/>
    <x v="4"/>
    <x v="1"/>
    <x v="1"/>
    <x v="24"/>
    <x v="3"/>
  </r>
  <r>
    <x v="25"/>
    <x v="37"/>
    <s v="Le printemps est arrivé :"/>
    <s v="tous les arbres sont en fleurs."/>
    <s v="V"/>
    <n v="2.1379999999999999"/>
    <x v="4"/>
    <x v="0"/>
    <x v="0"/>
    <x v="22"/>
    <x v="3"/>
  </r>
  <r>
    <x v="25"/>
    <x v="38"/>
    <s v="Aujourd'hui les gens ne se parlent plus face à face :"/>
    <s v="tout le monde utilise son téléphone portable."/>
    <s v="V"/>
    <n v="3.4740000000000002"/>
    <x v="4"/>
    <x v="1"/>
    <x v="1"/>
    <x v="2"/>
    <x v="3"/>
  </r>
  <r>
    <x v="25"/>
    <x v="39"/>
    <s v="C'est une habitude chez nous après le diner : "/>
    <s v="tout le monde regarde la télévision."/>
    <s v="V"/>
    <n v="8.77"/>
    <x v="4"/>
    <x v="1"/>
    <x v="1"/>
    <x v="27"/>
    <x v="3"/>
  </r>
  <r>
    <x v="26"/>
    <x v="0"/>
    <s v="Dans cet hôtel, les clients ne sont pas contents du service :"/>
    <s v="personne n'aime rien ici."/>
    <s v="F"/>
    <n v="2.851"/>
    <x v="0"/>
    <x v="0"/>
    <x v="1"/>
    <x v="0"/>
    <x v="1"/>
  </r>
  <r>
    <x v="26"/>
    <x v="1"/>
    <s v="Dans notre famille on est tous allergique à l'alcool : "/>
    <s v="personne ne boit rien dans les soirées."/>
    <s v="V"/>
    <n v="3.0659999999999998"/>
    <x v="0"/>
    <x v="1"/>
    <x v="1"/>
    <x v="9"/>
    <x v="1"/>
  </r>
  <r>
    <x v="26"/>
    <x v="2"/>
    <s v="Tous les profs s'ennuient en conseil de classe : "/>
    <s v="personne ne dit rien pendant les réunions."/>
    <s v="V"/>
    <n v="5.0659999999999998"/>
    <x v="0"/>
    <x v="1"/>
    <x v="1"/>
    <x v="38"/>
    <x v="1"/>
  </r>
  <r>
    <x v="26"/>
    <x v="3"/>
    <s v="Il fait vraiment trop chaud aujourd'hui :  "/>
    <s v="personne ne fait rien dehors. "/>
    <s v="V"/>
    <n v="2.931"/>
    <x v="0"/>
    <x v="1"/>
    <x v="1"/>
    <x v="2"/>
    <x v="1"/>
  </r>
  <r>
    <x v="26"/>
    <x v="4"/>
    <s v="Les profs se plaignent tous que les élèves n'étudient pas pendant les vacances : "/>
    <s v="personne ne lit rien en été."/>
    <s v="F"/>
    <n v="5.7789999999999999"/>
    <x v="0"/>
    <x v="0"/>
    <x v="1"/>
    <x v="23"/>
    <x v="1"/>
  </r>
  <r>
    <x v="26"/>
    <x v="5"/>
    <s v="Depuis toujours, cette cantine est absolument infecte : "/>
    <s v="personne ne mange rien ici."/>
    <s v="V"/>
    <n v="14.17"/>
    <x v="0"/>
    <x v="1"/>
    <x v="1"/>
    <x v="5"/>
    <x v="1"/>
  </r>
  <r>
    <x v="26"/>
    <x v="6"/>
    <s v="Dans ce pays, la monnaie n'a plus aucune valeur : "/>
    <s v="personne ne met rien à la banque."/>
    <s v="F"/>
    <n v="2.7709999999999999"/>
    <x v="0"/>
    <x v="0"/>
    <x v="1"/>
    <x v="33"/>
    <x v="1"/>
  </r>
  <r>
    <x v="26"/>
    <x v="7"/>
    <s v="On vient de couper l'électricité et il fait tout noir ici : "/>
    <s v="personne ne voit rien dans la pièce."/>
    <s v="F"/>
    <n v="3.8730000000000002"/>
    <x v="0"/>
    <x v="0"/>
    <x v="1"/>
    <x v="8"/>
    <x v="1"/>
  </r>
  <r>
    <x v="26"/>
    <x v="8"/>
    <s v="Dans ce restaurant on trouve toujours quelque chose de bon : "/>
    <s v="personne n'aime rien dans les plats proposés."/>
    <s v="V"/>
    <n v="8.0510000000000002"/>
    <x v="1"/>
    <x v="1"/>
    <x v="1"/>
    <x v="37"/>
    <x v="2"/>
  </r>
  <r>
    <x v="26"/>
    <x v="9"/>
    <s v="Chez les jeunes, la consommation d'alcool est effrayante :  "/>
    <s v="personne ne boit rien dans les soirées."/>
    <s v="F"/>
    <n v="5.0739999999999998"/>
    <x v="1"/>
    <x v="0"/>
    <x v="1"/>
    <x v="4"/>
    <x v="2"/>
  </r>
  <r>
    <x v="26"/>
    <x v="10"/>
    <s v="Chez nous, les profs veulent tous donner leur avis : "/>
    <s v="personne ne dit rien pendant les réunions."/>
    <s v="F"/>
    <n v="7.883"/>
    <x v="1"/>
    <x v="1"/>
    <x v="0"/>
    <x v="32"/>
    <x v="4"/>
  </r>
  <r>
    <x v="26"/>
    <x v="11"/>
    <s v="A l'approche des dates butoir, tout le monde travaille dur pour finir à temps :"/>
    <s v="personne ne fait rien ces jours-là."/>
    <s v="F"/>
    <n v="4.7130000000000001"/>
    <x v="1"/>
    <x v="0"/>
    <x v="1"/>
    <x v="27"/>
    <x v="2"/>
  </r>
  <r>
    <x v="26"/>
    <x v="12"/>
    <s v="Dans cette école exceptionnelle, absolument tous les élèves font leurs devoirs : "/>
    <s v="personne ne lit rien pour sa classe."/>
    <s v="F"/>
    <n v="12.51"/>
    <x v="1"/>
    <x v="1"/>
    <x v="0"/>
    <x v="7"/>
    <x v="4"/>
  </r>
  <r>
    <x v="26"/>
    <x v="13"/>
    <s v="Même quand on fait un régime, il faut se nourrir : "/>
    <s v="personne ne mange rien pendant un mois."/>
    <s v="F"/>
    <n v="11.29"/>
    <x v="1"/>
    <x v="0"/>
    <x v="1"/>
    <x v="6"/>
    <x v="2"/>
  </r>
  <r>
    <x v="26"/>
    <x v="14"/>
    <s v="La plupart des gens amassent un tas de bricoles inutiles :"/>
    <s v="personne ne met rien dans son placard."/>
    <s v="F"/>
    <n v="10.95"/>
    <x v="1"/>
    <x v="0"/>
    <x v="1"/>
    <x v="11"/>
    <x v="2"/>
  </r>
  <r>
    <x v="26"/>
    <x v="15"/>
    <s v="Les études cognitives nous montrent que même les aveugles ont une vision inconsciente : "/>
    <s v="personne ne voit rien du tout."/>
    <s v="V"/>
    <n v="5.0019999999999998"/>
    <x v="1"/>
    <x v="1"/>
    <x v="1"/>
    <x v="20"/>
    <x v="2"/>
  </r>
  <r>
    <x v="26"/>
    <x v="16"/>
    <s v="La rupture avec son copain l'a complètement déprimée : "/>
    <s v="Noëlle n'aime rien en ce moment."/>
    <s v="V"/>
    <n v="7.3689999999999998"/>
    <x v="2"/>
    <x v="1"/>
    <x v="1"/>
    <x v="3"/>
    <x v="3"/>
  </r>
  <r>
    <x v="26"/>
    <x v="17"/>
    <s v="Quand on sort, il faut un chauffeur sobre : "/>
    <s v="Raoul ne boit rien aujourd'hui."/>
    <s v="V"/>
    <n v="3.6120000000000001"/>
    <x v="2"/>
    <x v="1"/>
    <x v="1"/>
    <x v="1"/>
    <x v="3"/>
  </r>
  <r>
    <x v="26"/>
    <x v="18"/>
    <s v="Parce qu'elle est très timide, "/>
    <s v="Aline ne dit rien pendant les cours."/>
    <s v="F"/>
    <n v="4.234"/>
    <x v="2"/>
    <x v="0"/>
    <x v="1"/>
    <x v="22"/>
    <x v="3"/>
  </r>
  <r>
    <x v="26"/>
    <x v="19"/>
    <s v="Comme elle est très religieuse, "/>
    <s v="Marla ne fait rien le dimanche."/>
    <s v="F"/>
    <n v="2.778"/>
    <x v="2"/>
    <x v="0"/>
    <x v="1"/>
    <x v="31"/>
    <x v="3"/>
  </r>
  <r>
    <x v="26"/>
    <x v="20"/>
    <s v="Comme elle travaille comme relectrice toute la semaine, "/>
    <s v="Marie ne lit rien le week-end."/>
    <s v="F"/>
    <n v="3.4670000000000001"/>
    <x v="2"/>
    <x v="0"/>
    <x v="1"/>
    <x v="34"/>
    <x v="3"/>
  </r>
  <r>
    <x v="26"/>
    <x v="21"/>
    <s v="Pour bien digerer, "/>
    <s v="les gens ne mangent rien le soir."/>
    <s v="V"/>
    <n v="2.0750000000000002"/>
    <x v="2"/>
    <x v="1"/>
    <x v="1"/>
    <x v="36"/>
    <x v="3"/>
  </r>
  <r>
    <x v="26"/>
    <x v="22"/>
    <s v="Comme il est très dépensier, "/>
    <s v="Julien ne met rien de coté pour l'avenir."/>
    <s v="V"/>
    <n v="10.95"/>
    <x v="2"/>
    <x v="1"/>
    <x v="1"/>
    <x v="15"/>
    <x v="3"/>
  </r>
  <r>
    <x v="26"/>
    <x v="23"/>
    <s v="Elle est très intelligente mais elle a la tête dans les nuages : "/>
    <s v="Lucie ne voit rien autour d'elle."/>
    <s v="F"/>
    <n v="1.786"/>
    <x v="2"/>
    <x v="0"/>
    <x v="1"/>
    <x v="25"/>
    <x v="3"/>
  </r>
  <r>
    <x v="26"/>
    <x v="24"/>
    <s v="Quand on s'amuse, on a pas toujours envie de rester sobre : "/>
    <s v="personne n'aime l'eau dans les fêtes."/>
    <s v="V"/>
    <n v="6.4809999999999999"/>
    <x v="3"/>
    <x v="1"/>
    <x v="1"/>
    <x v="39"/>
    <x v="3"/>
  </r>
  <r>
    <x v="26"/>
    <x v="25"/>
    <s v="Dans ce bar, il y a de l'ambiance et on consomme beaucoup d'alcool : "/>
    <s v="personne ne boit d'eau ici."/>
    <s v="F"/>
    <n v="4.1959999999999997"/>
    <x v="3"/>
    <x v="0"/>
    <x v="1"/>
    <x v="12"/>
    <x v="3"/>
  </r>
  <r>
    <x v="26"/>
    <x v="26"/>
    <s v="Tout le monde fait très attention pendant ce cours : "/>
    <s v="personne ne dit mot pendant une heure."/>
    <s v="V"/>
    <n v="7.5129999999999999"/>
    <x v="3"/>
    <x v="1"/>
    <x v="1"/>
    <x v="13"/>
    <x v="3"/>
  </r>
  <r>
    <x v="26"/>
    <x v="27"/>
    <s v="Beaucoup de gens se lèvent très tôt pendant la semaine, "/>
    <s v="personne ne fait ça le dimanche."/>
    <s v="V"/>
    <n v="10.55"/>
    <x v="3"/>
    <x v="1"/>
    <x v="1"/>
    <x v="18"/>
    <x v="3"/>
  </r>
  <r>
    <x v="26"/>
    <x v="28"/>
    <s v="Tous les meubles d'Ikea viennent avec des notices de montage : "/>
    <s v="personne ne lit ça en général."/>
    <s v="V"/>
    <n v="6.4009999999999998"/>
    <x v="3"/>
    <x v="1"/>
    <x v="1"/>
    <x v="24"/>
    <x v="3"/>
  </r>
  <r>
    <x v="26"/>
    <x v="29"/>
    <s v="Les oeufs sont difficiles à digérer. On en mange plutôt le matin ou le midi : "/>
    <s v="personne ne mange ça le soir. "/>
    <s v="F"/>
    <n v="5.5229999999999997"/>
    <x v="3"/>
    <x v="0"/>
    <x v="1"/>
    <x v="26"/>
    <x v="3"/>
  </r>
  <r>
    <x v="26"/>
    <x v="30"/>
    <s v="Les mini-jupes sont super à la mode : "/>
    <s v="mais personne ne met ça à l'église."/>
    <s v="F"/>
    <n v="4.0190000000000001"/>
    <x v="3"/>
    <x v="0"/>
    <x v="1"/>
    <x v="29"/>
    <x v="3"/>
  </r>
  <r>
    <x v="26"/>
    <x v="31"/>
    <s v="Dans la brousse, les gens se promènent tout nu : "/>
    <s v="personne ne voit ça ici."/>
    <s v="F"/>
    <n v="6.7610000000000001"/>
    <x v="3"/>
    <x v="0"/>
    <x v="1"/>
    <x v="30"/>
    <x v="3"/>
  </r>
  <r>
    <x v="26"/>
    <x v="32"/>
    <s v="Il y a un match de foot cet après-midi :"/>
    <s v="tout le monde va au stade."/>
    <s v="F"/>
    <n v="3.347"/>
    <x v="4"/>
    <x v="0"/>
    <x v="1"/>
    <x v="19"/>
    <x v="3"/>
  </r>
  <r>
    <x v="26"/>
    <x v="33"/>
    <s v="La leçon d'aujourd'hui n'était pas trop claire :"/>
    <s v="chaque élève avait des questions de clarification."/>
    <s v="V"/>
    <n v="2.8170000000000002"/>
    <x v="4"/>
    <x v="1"/>
    <x v="1"/>
    <x v="17"/>
    <x v="3"/>
  </r>
  <r>
    <x v="26"/>
    <x v="34"/>
    <s v="Son ordi est cassé :"/>
    <s v="Alain va en acheter un nouveau."/>
    <s v="F"/>
    <n v="2.5950000000000002"/>
    <x v="4"/>
    <x v="0"/>
    <x v="1"/>
    <x v="14"/>
    <x v="3"/>
  </r>
  <r>
    <x v="26"/>
    <x v="35"/>
    <s v="Il fait vraiment très beau aujourd'hui :"/>
    <s v="tout le monde est dehors."/>
    <s v="F"/>
    <n v="3.6579999999999999"/>
    <x v="4"/>
    <x v="0"/>
    <x v="1"/>
    <x v="28"/>
    <x v="3"/>
  </r>
  <r>
    <x v="26"/>
    <x v="36"/>
    <s v="Demain, c'est un long week-end :"/>
    <s v="tout le monde part à la campagne."/>
    <s v="V"/>
    <n v="2.266"/>
    <x v="4"/>
    <x v="1"/>
    <x v="1"/>
    <x v="21"/>
    <x v="3"/>
  </r>
  <r>
    <x v="26"/>
    <x v="37"/>
    <s v="Le printemps est arrivé :"/>
    <s v="tous les arbres sont en fleurs."/>
    <s v="V"/>
    <n v="3.1779999999999999"/>
    <x v="4"/>
    <x v="0"/>
    <x v="0"/>
    <x v="35"/>
    <x v="3"/>
  </r>
  <r>
    <x v="26"/>
    <x v="38"/>
    <s v="Aujourd'hui les gens ne se parlent plus face à face :"/>
    <s v="tout le monde utilise son téléphone portable."/>
    <s v="V"/>
    <n v="3.371"/>
    <x v="4"/>
    <x v="1"/>
    <x v="1"/>
    <x v="10"/>
    <x v="3"/>
  </r>
  <r>
    <x v="26"/>
    <x v="39"/>
    <s v="C'est une habitude chez nous après le diner : "/>
    <s v="tout le monde regarde la télévision."/>
    <s v="V"/>
    <n v="4.1849999999999996"/>
    <x v="4"/>
    <x v="1"/>
    <x v="1"/>
    <x v="16"/>
    <x v="3"/>
  </r>
  <r>
    <x v="27"/>
    <x v="0"/>
    <s v="Dans cet hôtel, les clients ne sont pas contents du service :"/>
    <s v="personne n'aime rien ici."/>
    <s v="F"/>
    <n v="7.9219999999999997"/>
    <x v="0"/>
    <x v="0"/>
    <x v="1"/>
    <x v="29"/>
    <x v="1"/>
  </r>
  <r>
    <x v="27"/>
    <x v="1"/>
    <s v="Dans notre famille on est tous allergique à l'alcool : "/>
    <s v="personne ne boit rien dans les soirées."/>
    <s v="V"/>
    <n v="3.0979999999999999"/>
    <x v="0"/>
    <x v="1"/>
    <x v="1"/>
    <x v="18"/>
    <x v="1"/>
  </r>
  <r>
    <x v="27"/>
    <x v="2"/>
    <s v="Tous les profs s'ennuient en conseil de classe : "/>
    <s v="personne ne dit rien pendant les réunions."/>
    <s v="F"/>
    <n v="9.5860000000000003"/>
    <x v="0"/>
    <x v="1"/>
    <x v="0"/>
    <x v="6"/>
    <x v="0"/>
  </r>
  <r>
    <x v="27"/>
    <x v="3"/>
    <s v="Il fait vraiment trop chaud aujourd'hui :  "/>
    <s v="personne ne fait rien dehors. "/>
    <s v="V"/>
    <n v="5.9169999999999998"/>
    <x v="0"/>
    <x v="1"/>
    <x v="1"/>
    <x v="38"/>
    <x v="1"/>
  </r>
  <r>
    <x v="27"/>
    <x v="4"/>
    <s v="Les profs se plaignent tous que les élèves n'étudient pas pendant les vacances : "/>
    <s v="personne ne lit rien en été."/>
    <s v="V"/>
    <n v="10.59"/>
    <x v="0"/>
    <x v="0"/>
    <x v="0"/>
    <x v="32"/>
    <x v="0"/>
  </r>
  <r>
    <x v="27"/>
    <x v="5"/>
    <s v="Depuis toujours, cette cantine est absolument infecte : "/>
    <s v="personne ne mange rien ici."/>
    <s v="V"/>
    <n v="5.9139999999999997"/>
    <x v="0"/>
    <x v="1"/>
    <x v="1"/>
    <x v="31"/>
    <x v="1"/>
  </r>
  <r>
    <x v="27"/>
    <x v="6"/>
    <s v="Dans ce pays, la monnaie n'a plus aucune valeur : "/>
    <s v="personne ne met rien à la banque."/>
    <s v="F"/>
    <n v="19.89"/>
    <x v="0"/>
    <x v="0"/>
    <x v="1"/>
    <x v="28"/>
    <x v="1"/>
  </r>
  <r>
    <x v="27"/>
    <x v="7"/>
    <s v="On vient de couper l'électricité et il fait tout noir ici : "/>
    <s v="personne ne voit rien dans la pièce."/>
    <s v="F"/>
    <n v="10.56"/>
    <x v="0"/>
    <x v="0"/>
    <x v="1"/>
    <x v="1"/>
    <x v="1"/>
  </r>
  <r>
    <x v="27"/>
    <x v="8"/>
    <s v="Dans ce restaurant on trouve toujours quelque chose de bon : "/>
    <s v="personne n'aime rien dans les plats proposés."/>
    <s v="V"/>
    <n v="9.49"/>
    <x v="1"/>
    <x v="1"/>
    <x v="1"/>
    <x v="33"/>
    <x v="2"/>
  </r>
  <r>
    <x v="27"/>
    <x v="9"/>
    <s v="Chez les jeunes, la consommation d'alcool est effrayante :  "/>
    <s v="personne ne boit rien dans les soirées."/>
    <s v="F"/>
    <n v="7.6180000000000003"/>
    <x v="1"/>
    <x v="0"/>
    <x v="1"/>
    <x v="2"/>
    <x v="2"/>
  </r>
  <r>
    <x v="27"/>
    <x v="10"/>
    <s v="Chez nous, les profs veulent tous donner leur avis : "/>
    <s v="personne ne dit rien pendant les réunions."/>
    <s v="V"/>
    <n v="12.45"/>
    <x v="1"/>
    <x v="1"/>
    <x v="1"/>
    <x v="5"/>
    <x v="2"/>
  </r>
  <r>
    <x v="27"/>
    <x v="11"/>
    <s v="A l'approche des dates butoir, tout le monde travaille dur pour finir à temps :"/>
    <s v="personne ne fait rien ces jours-là."/>
    <s v="F"/>
    <n v="9.6639999999999997"/>
    <x v="1"/>
    <x v="0"/>
    <x v="1"/>
    <x v="17"/>
    <x v="2"/>
  </r>
  <r>
    <x v="27"/>
    <x v="12"/>
    <s v="Dans cette école exceptionnelle, absolument tous les élèves font leurs devoirs : "/>
    <s v="personne ne lit rien pour sa classe."/>
    <s v="V"/>
    <n v="7.7789999999999999"/>
    <x v="1"/>
    <x v="1"/>
    <x v="1"/>
    <x v="23"/>
    <x v="2"/>
  </r>
  <r>
    <x v="27"/>
    <x v="13"/>
    <s v="Même quand on fait un régime, il faut se nourrir : "/>
    <s v="personne ne mange rien pendant un mois."/>
    <s v="F"/>
    <n v="11.44"/>
    <x v="1"/>
    <x v="0"/>
    <x v="1"/>
    <x v="9"/>
    <x v="2"/>
  </r>
  <r>
    <x v="27"/>
    <x v="14"/>
    <s v="La plupart des gens amassent un tas de bricoles inutiles :"/>
    <s v="personne ne met rien dans son placard."/>
    <s v="V"/>
    <n v="11.12"/>
    <x v="1"/>
    <x v="0"/>
    <x v="0"/>
    <x v="30"/>
    <x v="4"/>
  </r>
  <r>
    <x v="27"/>
    <x v="15"/>
    <s v="Les études cognitives nous montrent que même les aveugles ont une vision inconsciente : "/>
    <s v="personne ne voit rien du tout."/>
    <s v="V"/>
    <n v="7.4669999999999996"/>
    <x v="1"/>
    <x v="1"/>
    <x v="1"/>
    <x v="14"/>
    <x v="2"/>
  </r>
  <r>
    <x v="27"/>
    <x v="16"/>
    <s v="La rupture avec son copain l'a complètement déprimée : "/>
    <s v="Noëlle n'aime rien en ce moment."/>
    <s v="V"/>
    <n v="8.01"/>
    <x v="2"/>
    <x v="1"/>
    <x v="1"/>
    <x v="25"/>
    <x v="3"/>
  </r>
  <r>
    <x v="27"/>
    <x v="17"/>
    <s v="Quand on sort, il faut un chauffeur sobre : "/>
    <s v="Raoul ne boit rien aujourd'hui."/>
    <s v="V"/>
    <n v="5.3479999999999999"/>
    <x v="2"/>
    <x v="1"/>
    <x v="1"/>
    <x v="26"/>
    <x v="3"/>
  </r>
  <r>
    <x v="27"/>
    <x v="18"/>
    <s v="Parce qu'elle est très timide, "/>
    <s v="Aline ne dit rien pendant les cours."/>
    <s v="F"/>
    <n v="3.125"/>
    <x v="2"/>
    <x v="0"/>
    <x v="1"/>
    <x v="22"/>
    <x v="3"/>
  </r>
  <r>
    <x v="27"/>
    <x v="19"/>
    <s v="Comme elle est très religieuse, "/>
    <s v="Marla ne fait rien le dimanche."/>
    <s v="F"/>
    <n v="3.6819999999999999"/>
    <x v="2"/>
    <x v="0"/>
    <x v="1"/>
    <x v="24"/>
    <x v="3"/>
  </r>
  <r>
    <x v="27"/>
    <x v="20"/>
    <s v="Comme elle travaille comme relectrice toute la semaine, "/>
    <s v="Marie ne lit rien le week-end."/>
    <s v="F"/>
    <n v="11.37"/>
    <x v="2"/>
    <x v="0"/>
    <x v="1"/>
    <x v="37"/>
    <x v="3"/>
  </r>
  <r>
    <x v="27"/>
    <x v="21"/>
    <s v="Pour bien digerer, "/>
    <s v="les gens ne mangent rien le soir."/>
    <s v="V"/>
    <n v="3.5550000000000002"/>
    <x v="2"/>
    <x v="1"/>
    <x v="1"/>
    <x v="0"/>
    <x v="3"/>
  </r>
  <r>
    <x v="27"/>
    <x v="22"/>
    <s v="Comme il est très dépensier, "/>
    <s v="Julien ne met rien de coté pour l'avenir."/>
    <s v="V"/>
    <n v="3.306"/>
    <x v="2"/>
    <x v="1"/>
    <x v="1"/>
    <x v="20"/>
    <x v="3"/>
  </r>
  <r>
    <x v="27"/>
    <x v="23"/>
    <s v="Elle est très intelligente mais elle a la tête dans les nuages : "/>
    <s v="Lucie ne voit rien autour d'elle."/>
    <s v="F"/>
    <n v="3.5859999999999999"/>
    <x v="2"/>
    <x v="0"/>
    <x v="1"/>
    <x v="12"/>
    <x v="3"/>
  </r>
  <r>
    <x v="27"/>
    <x v="24"/>
    <s v="Quand on s'amuse, on a pas toujours envie de rester sobre : "/>
    <s v="personne n'aime l'eau dans les fêtes."/>
    <s v="V"/>
    <n v="5.4749999999999996"/>
    <x v="3"/>
    <x v="1"/>
    <x v="1"/>
    <x v="19"/>
    <x v="3"/>
  </r>
  <r>
    <x v="27"/>
    <x v="25"/>
    <s v="Dans ce bar, il y a de l'ambiance et on consomme beaucoup d'alcool : "/>
    <s v="personne ne boit d'eau ici."/>
    <s v="F"/>
    <n v="7.6180000000000003"/>
    <x v="3"/>
    <x v="0"/>
    <x v="1"/>
    <x v="21"/>
    <x v="3"/>
  </r>
  <r>
    <x v="27"/>
    <x v="26"/>
    <s v="Tout le monde fait très attention pendant ce cours : "/>
    <s v="personne ne dit mot pendant une heure."/>
    <s v="V"/>
    <n v="3.8660000000000001"/>
    <x v="3"/>
    <x v="1"/>
    <x v="1"/>
    <x v="36"/>
    <x v="3"/>
  </r>
  <r>
    <x v="27"/>
    <x v="27"/>
    <s v="Beaucoup de gens se lèvent très tôt pendant la semaine, "/>
    <s v="personne ne fait ça le dimanche."/>
    <s v="V"/>
    <n v="4.0110000000000001"/>
    <x v="3"/>
    <x v="1"/>
    <x v="1"/>
    <x v="8"/>
    <x v="3"/>
  </r>
  <r>
    <x v="27"/>
    <x v="28"/>
    <s v="Tous les meubles d'Ikea viennent avec des notices de montage : "/>
    <s v="personne ne lit ça en général."/>
    <s v="V"/>
    <n v="4.6319999999999997"/>
    <x v="3"/>
    <x v="1"/>
    <x v="1"/>
    <x v="10"/>
    <x v="3"/>
  </r>
  <r>
    <x v="27"/>
    <x v="29"/>
    <s v="Les oeufs sont difficiles à digérer. On en mange plutôt le matin ou le midi : "/>
    <s v="personne ne mange ça le soir. "/>
    <s v="F"/>
    <n v="4.4580000000000002"/>
    <x v="3"/>
    <x v="0"/>
    <x v="1"/>
    <x v="34"/>
    <x v="3"/>
  </r>
  <r>
    <x v="27"/>
    <x v="30"/>
    <s v="Les mini-jupes sont super à la mode : "/>
    <s v="mais personne ne met ça à l'église."/>
    <s v="F"/>
    <n v="3.851"/>
    <x v="3"/>
    <x v="0"/>
    <x v="1"/>
    <x v="35"/>
    <x v="3"/>
  </r>
  <r>
    <x v="27"/>
    <x v="31"/>
    <s v="Dans la brousse, les gens se promènent tout nu : "/>
    <s v="personne ne voit ça ici."/>
    <s v="F"/>
    <n v="3.81"/>
    <x v="3"/>
    <x v="0"/>
    <x v="1"/>
    <x v="11"/>
    <x v="3"/>
  </r>
  <r>
    <x v="27"/>
    <x v="32"/>
    <s v="Il y a un match de foot cet après-midi :"/>
    <s v="tout le monde va au stade."/>
    <s v="F"/>
    <n v="2.1379999999999999"/>
    <x v="4"/>
    <x v="0"/>
    <x v="1"/>
    <x v="3"/>
    <x v="3"/>
  </r>
  <r>
    <x v="27"/>
    <x v="33"/>
    <s v="La leçon d'aujourd'hui n'était pas trop claire :"/>
    <s v="chaque élève avait des questions de clarification."/>
    <s v="V"/>
    <n v="5.85"/>
    <x v="4"/>
    <x v="1"/>
    <x v="1"/>
    <x v="4"/>
    <x v="3"/>
  </r>
  <r>
    <x v="27"/>
    <x v="34"/>
    <s v="Son ordi est cassé :"/>
    <s v="Alain va en acheter un nouveau."/>
    <s v="F"/>
    <n v="15.22"/>
    <x v="4"/>
    <x v="0"/>
    <x v="1"/>
    <x v="15"/>
    <x v="3"/>
  </r>
  <r>
    <x v="27"/>
    <x v="35"/>
    <s v="Il fait vraiment très beau aujourd'hui :"/>
    <s v="tout le monde est dehors."/>
    <s v="F"/>
    <n v="5.0679999999999996"/>
    <x v="4"/>
    <x v="0"/>
    <x v="1"/>
    <x v="39"/>
    <x v="3"/>
  </r>
  <r>
    <x v="27"/>
    <x v="36"/>
    <s v="Demain, c'est un long week-end :"/>
    <s v="tout le monde part à la campagne."/>
    <s v="V"/>
    <n v="2.5"/>
    <x v="4"/>
    <x v="1"/>
    <x v="1"/>
    <x v="13"/>
    <x v="3"/>
  </r>
  <r>
    <x v="27"/>
    <x v="37"/>
    <s v="Le printemps est arrivé :"/>
    <s v="tous les arbres sont en fleurs."/>
    <s v="F"/>
    <n v="3.57"/>
    <x v="4"/>
    <x v="0"/>
    <x v="1"/>
    <x v="27"/>
    <x v="3"/>
  </r>
  <r>
    <x v="27"/>
    <x v="38"/>
    <s v="Aujourd'hui les gens ne se parlent plus face à face :"/>
    <s v="tout le monde utilise son téléphone portable."/>
    <s v="V"/>
    <n v="6.883"/>
    <x v="4"/>
    <x v="1"/>
    <x v="1"/>
    <x v="16"/>
    <x v="3"/>
  </r>
  <r>
    <x v="27"/>
    <x v="39"/>
    <s v="C'est une habitude chez nous après le diner : "/>
    <s v="tout le monde regarde la télévision."/>
    <s v="V"/>
    <n v="4.5620000000000003"/>
    <x v="4"/>
    <x v="1"/>
    <x v="1"/>
    <x v="7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2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34:G42" firstHeaderRow="1" firstDataRow="2" firstDataCol="1" rowPageCount="1" colPageCount="1"/>
  <pivotFields count="11">
    <pivotField axis="axisRow" showAll="0">
      <items count="69">
        <item m="1" x="39"/>
        <item m="1" x="46"/>
        <item m="1" x="29"/>
        <item m="1" x="54"/>
        <item m="1" x="45"/>
        <item m="1" x="38"/>
        <item m="1" x="28"/>
        <item m="1" x="61"/>
        <item m="1" x="37"/>
        <item m="1" x="53"/>
        <item m="1" x="67"/>
        <item m="1" x="44"/>
        <item m="1" x="60"/>
        <item m="1" x="36"/>
        <item m="1" x="52"/>
        <item m="1" x="66"/>
        <item m="1" x="56"/>
        <item m="1" x="43"/>
        <item m="1" x="32"/>
        <item m="1" x="59"/>
        <item m="1" x="49"/>
        <item m="1" x="35"/>
        <item m="1" x="63"/>
        <item m="1" x="51"/>
        <item m="1" x="41"/>
        <item m="1" x="65"/>
        <item m="1" x="55"/>
        <item m="1" x="42"/>
        <item m="1" x="31"/>
        <item m="1" x="58"/>
        <item m="1" x="48"/>
        <item m="1" x="34"/>
        <item m="1" x="30"/>
        <item m="1" x="62"/>
        <item m="1" x="57"/>
        <item m="1" x="50"/>
        <item m="1" x="47"/>
        <item m="1" x="40"/>
        <item m="1" x="33"/>
        <item m="1"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Page" multipleItemSelectionAllowed="1" showAll="0">
      <items count="4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Col" showAll="0">
      <items count="43">
        <item h="1" m="1" x="23"/>
        <item h="1" m="1" x="10"/>
        <item h="1" m="1" x="25"/>
        <item h="1" m="1" x="39"/>
        <item h="1" m="1" x="6"/>
        <item h="1" m="1" x="11"/>
        <item h="1" m="1" x="16"/>
        <item h="1" m="1" x="26"/>
        <item h="1" m="1" x="30"/>
        <item h="1" m="1" x="33"/>
        <item h="1" m="1" x="36"/>
        <item h="1" m="1" x="40"/>
        <item h="1" m="1" x="3"/>
        <item h="1" m="1" x="7"/>
        <item h="1" m="1" x="9"/>
        <item h="1" m="1" x="12"/>
        <item h="1" m="1" x="13"/>
        <item h="1" m="1" x="14"/>
        <item h="1" m="1" x="15"/>
        <item h="1" m="1" x="17"/>
        <item h="1" m="1" x="19"/>
        <item h="1" m="1" x="21"/>
        <item h="1" m="1" x="24"/>
        <item h="1" m="1" x="28"/>
        <item h="1" m="1" x="29"/>
        <item h="1" m="1" x="31"/>
        <item h="1" m="1" x="32"/>
        <item h="1" m="1" x="34"/>
        <item h="1" m="1" x="35"/>
        <item h="1" m="1" x="37"/>
        <item h="1" m="1" x="38"/>
        <item h="1" m="1" x="41"/>
        <item h="1" m="1" x="18"/>
        <item h="1" m="1" x="2"/>
        <item h="1" m="1" x="20"/>
        <item h="1" m="1" x="4"/>
        <item h="1" m="1" x="22"/>
        <item h="1" m="1" x="5"/>
        <item h="1" m="1" x="27"/>
        <item h="1" m="1" x="8"/>
        <item h="1" x="1"/>
        <item x="0"/>
        <item t="default"/>
      </items>
    </pivotField>
    <pivotField showAll="0"/>
    <pivotField showAll="0"/>
  </pivotFields>
  <rowFields count="1">
    <field x="0"/>
  </rowFields>
  <rowItems count="7">
    <i>
      <x v="44"/>
    </i>
    <i>
      <x v="49"/>
    </i>
    <i>
      <x v="50"/>
    </i>
    <i>
      <x v="54"/>
    </i>
    <i>
      <x v="59"/>
    </i>
    <i>
      <x v="65"/>
    </i>
    <i t="grand">
      <x/>
    </i>
  </rowItems>
  <colFields count="1">
    <field x="8"/>
  </colFields>
  <colItems count="2">
    <i>
      <x v="41"/>
    </i>
    <i t="grand">
      <x/>
    </i>
  </colItems>
  <pageFields count="1">
    <pageField fld="1" hier="-1"/>
  </pageFields>
  <dataFields count="1">
    <dataField name="Count of Contex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DN Mismatches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I23" firstHeaderRow="1" firstDataRow="2" firstDataCol="1" rowPageCount="1" colPageCount="1"/>
  <pivotFields count="11">
    <pivotField axis="axisRow" showAll="0" defaultSubtotal="0">
      <items count="68">
        <item m="1" x="39"/>
        <item m="1" x="46"/>
        <item m="1" x="29"/>
        <item m="1" x="54"/>
        <item m="1" x="45"/>
        <item m="1" x="38"/>
        <item m="1" x="28"/>
        <item m="1" x="61"/>
        <item m="1" x="37"/>
        <item m="1" x="53"/>
        <item m="1" x="67"/>
        <item m="1" x="44"/>
        <item m="1" x="60"/>
        <item m="1" x="36"/>
        <item m="1" x="52"/>
        <item m="1" x="66"/>
        <item m="1" x="56"/>
        <item m="1" x="43"/>
        <item m="1" x="32"/>
        <item m="1" x="59"/>
        <item m="1" x="49"/>
        <item m="1" x="35"/>
        <item m="1" x="63"/>
        <item m="1" x="51"/>
        <item m="1" x="41"/>
        <item m="1" x="65"/>
        <item m="1" x="55"/>
        <item m="1" x="42"/>
        <item m="1" x="31"/>
        <item m="1" x="58"/>
        <item m="1" x="48"/>
        <item m="1" x="34"/>
        <item m="1" x="30"/>
        <item m="1" x="62"/>
        <item m="1" x="57"/>
        <item m="1" x="50"/>
        <item m="1" x="47"/>
        <item m="1" x="40"/>
        <item m="1" x="33"/>
        <item m="1"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Page" multipleItemSelectionAllowed="1" showAll="0">
      <items count="41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Col" showAll="0">
      <items count="43">
        <item h="1" x="1"/>
        <item x="0"/>
        <item h="1" m="1" x="20"/>
        <item h="1" m="1" x="23"/>
        <item h="1" m="1" x="29"/>
        <item h="1" m="1" x="35"/>
        <item h="1" m="1" x="30"/>
        <item h="1" m="1" x="3"/>
        <item h="1" m="1" x="27"/>
        <item h="1" m="1" x="14"/>
        <item h="1" m="1" x="7"/>
        <item h="1" m="1" x="34"/>
        <item h="1" m="1" x="19"/>
        <item h="1" m="1" x="8"/>
        <item h="1" m="1" x="18"/>
        <item h="1" m="1" x="39"/>
        <item h="1" m="1" x="11"/>
        <item h="1" m="1" x="17"/>
        <item h="1" m="1" x="4"/>
        <item h="1" m="1" x="21"/>
        <item h="1" m="1" x="9"/>
        <item h="1" m="1" x="2"/>
        <item h="1" m="1" x="16"/>
        <item h="1" m="1" x="12"/>
        <item h="1" m="1" x="25"/>
        <item h="1" m="1" x="31"/>
        <item h="1" m="1" x="36"/>
        <item h="1" m="1" x="22"/>
        <item h="1" m="1" x="38"/>
        <item h="1" m="1" x="37"/>
        <item h="1" m="1" x="24"/>
        <item h="1" m="1" x="10"/>
        <item h="1" m="1" x="33"/>
        <item h="1" m="1" x="15"/>
        <item h="1" m="1" x="28"/>
        <item h="1" m="1" x="32"/>
        <item h="1" m="1" x="6"/>
        <item h="1" m="1" x="26"/>
        <item h="1" m="1" x="5"/>
        <item h="1" m="1" x="13"/>
        <item h="1" m="1" x="40"/>
        <item h="1" m="1" x="41"/>
        <item t="default"/>
      </items>
    </pivotField>
    <pivotField showAll="0"/>
    <pivotField showAll="0" defaultSubtotal="0"/>
  </pivotFields>
  <rowFields count="1">
    <field x="0"/>
  </rowFields>
  <rowItems count="19">
    <i>
      <x v="41"/>
    </i>
    <i>
      <x v="42"/>
    </i>
    <i>
      <x v="43"/>
    </i>
    <i>
      <x v="44"/>
    </i>
    <i>
      <x v="46"/>
    </i>
    <i>
      <x v="47"/>
    </i>
    <i>
      <x v="48"/>
    </i>
    <i>
      <x v="49"/>
    </i>
    <i>
      <x v="54"/>
    </i>
    <i>
      <x v="55"/>
    </i>
    <i>
      <x v="57"/>
    </i>
    <i>
      <x v="58"/>
    </i>
    <i>
      <x v="61"/>
    </i>
    <i>
      <x v="62"/>
    </i>
    <i>
      <x v="63"/>
    </i>
    <i>
      <x v="64"/>
    </i>
    <i>
      <x v="66"/>
    </i>
    <i>
      <x v="67"/>
    </i>
    <i t="grand">
      <x/>
    </i>
  </rowItems>
  <colFields count="1">
    <field x="8"/>
  </colFields>
  <colItems count="2">
    <i>
      <x v="1"/>
    </i>
    <i t="grand">
      <x/>
    </i>
  </colItems>
  <pageFields count="1">
    <pageField fld="1" hier="-1"/>
  </pageFields>
  <dataFields count="1">
    <dataField name="Count of Contex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1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6:C56" firstHeaderRow="1" firstDataRow="2" firstDataCol="1" rowPageCount="1" colPageCount="1"/>
  <pivotFields count="11">
    <pivotField axis="axisRow" showAll="0">
      <items count="69">
        <item h="1" m="1" x="39"/>
        <item h="1" m="1" x="46"/>
        <item h="1" m="1" x="29"/>
        <item h="1" m="1" x="54"/>
        <item h="1" m="1" x="45"/>
        <item h="1" m="1" x="38"/>
        <item h="1" m="1" x="28"/>
        <item h="1" m="1" x="61"/>
        <item h="1" m="1" x="37"/>
        <item h="1" m="1" x="53"/>
        <item h="1" m="1" x="67"/>
        <item h="1" m="1" x="44"/>
        <item h="1" m="1" x="60"/>
        <item h="1" m="1" x="36"/>
        <item h="1" m="1" x="52"/>
        <item h="1" m="1" x="66"/>
        <item h="1" m="1" x="56"/>
        <item h="1" m="1" x="43"/>
        <item h="1" m="1" x="32"/>
        <item h="1" m="1" x="59"/>
        <item h="1" m="1" x="49"/>
        <item h="1" m="1" x="35"/>
        <item h="1" m="1" x="63"/>
        <item h="1" m="1" x="51"/>
        <item h="1" m="1" x="41"/>
        <item h="1" m="1" x="65"/>
        <item h="1" m="1" x="55"/>
        <item h="1" m="1" x="42"/>
        <item h="1" m="1" x="31"/>
        <item h="1" m="1" x="58"/>
        <item h="1" m="1" x="48"/>
        <item h="1" m="1" x="34"/>
        <item h="1" m="1" x="30"/>
        <item h="1" m="1" x="62"/>
        <item h="1" m="1" x="57"/>
        <item h="1" m="1" x="50"/>
        <item h="1" m="1" x="47"/>
        <item h="1" m="1" x="40"/>
        <item h="1" m="1" x="33"/>
        <item h="1" m="1" x="64"/>
        <item x="0"/>
        <item x="1"/>
        <item x="2"/>
        <item h="1" x="3"/>
        <item h="1" x="4"/>
        <item x="5"/>
        <item h="1" x="6"/>
        <item x="7"/>
        <item h="1" x="8"/>
        <item x="9"/>
        <item x="10"/>
        <item x="11"/>
        <item x="12"/>
        <item x="13"/>
        <item h="1" x="14"/>
        <item x="15"/>
        <item x="16"/>
        <item x="17"/>
        <item h="1" x="18"/>
        <item x="19"/>
        <item h="1" x="20"/>
        <item x="21"/>
        <item h="1" x="22"/>
        <item x="23"/>
        <item x="24"/>
        <item x="25"/>
        <item x="26"/>
        <item x="27"/>
        <item t="default"/>
      </items>
    </pivotField>
    <pivotField axis="axisPage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Col" showAll="0">
      <items count="43">
        <item h="1" m="1" x="23"/>
        <item h="1" m="1" x="10"/>
        <item h="1" m="1" x="25"/>
        <item h="1" m="1" x="39"/>
        <item h="1" m="1" x="6"/>
        <item h="1" m="1" x="11"/>
        <item h="1" m="1" x="16"/>
        <item h="1" m="1" x="26"/>
        <item h="1" m="1" x="30"/>
        <item h="1" m="1" x="33"/>
        <item h="1" m="1" x="36"/>
        <item h="1" m="1" x="40"/>
        <item h="1" m="1" x="3"/>
        <item h="1" m="1" x="7"/>
        <item h="1" m="1" x="9"/>
        <item h="1" m="1" x="12"/>
        <item h="1" m="1" x="13"/>
        <item h="1" m="1" x="14"/>
        <item h="1" m="1" x="15"/>
        <item h="1" m="1" x="17"/>
        <item h="1" m="1" x="19"/>
        <item h="1" m="1" x="21"/>
        <item h="1" m="1" x="24"/>
        <item h="1" m="1" x="28"/>
        <item h="1" m="1" x="29"/>
        <item h="1" m="1" x="31"/>
        <item h="1" m="1" x="32"/>
        <item h="1" m="1" x="34"/>
        <item h="1" m="1" x="35"/>
        <item h="1" m="1" x="37"/>
        <item h="1" m="1" x="38"/>
        <item h="1" m="1" x="41"/>
        <item h="1" m="1" x="18"/>
        <item h="1" m="1" x="2"/>
        <item h="1" m="1" x="20"/>
        <item h="1" m="1" x="4"/>
        <item h="1" m="1" x="22"/>
        <item h="1" m="1" x="5"/>
        <item h="1" m="1" x="27"/>
        <item h="1" m="1" x="8"/>
        <item h="1" x="1"/>
        <item x="0"/>
        <item t="default"/>
      </items>
    </pivotField>
    <pivotField showAll="0"/>
    <pivotField showAll="0"/>
  </pivotFields>
  <rowFields count="1">
    <field x="0"/>
  </rowFields>
  <rowItems count="19">
    <i>
      <x v="40"/>
    </i>
    <i>
      <x v="41"/>
    </i>
    <i>
      <x v="42"/>
    </i>
    <i>
      <x v="47"/>
    </i>
    <i>
      <x v="49"/>
    </i>
    <i>
      <x v="50"/>
    </i>
    <i>
      <x v="52"/>
    </i>
    <i>
      <x v="53"/>
    </i>
    <i>
      <x v="55"/>
    </i>
    <i>
      <x v="56"/>
    </i>
    <i>
      <x v="57"/>
    </i>
    <i>
      <x v="59"/>
    </i>
    <i>
      <x v="61"/>
    </i>
    <i>
      <x v="63"/>
    </i>
    <i>
      <x v="64"/>
    </i>
    <i>
      <x v="65"/>
    </i>
    <i>
      <x v="66"/>
    </i>
    <i>
      <x v="67"/>
    </i>
    <i t="grand">
      <x/>
    </i>
  </rowItems>
  <colFields count="1">
    <field x="8"/>
  </colFields>
  <colItems count="2">
    <i>
      <x v="41"/>
    </i>
    <i t="grand">
      <x/>
    </i>
  </colItems>
  <pageFields count="1">
    <pageField fld="1" hier="-1"/>
  </pageFields>
  <dataFields count="1">
    <dataField name="Count of Contex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NC Mismatches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2" firstDataCol="1" rowPageCount="1" colPageCount="1"/>
  <pivotFields count="11">
    <pivotField axis="axisRow" showAll="0" defaultSubtotal="0">
      <items count="68">
        <item m="1" x="39"/>
        <item m="1" x="46"/>
        <item m="1" x="29"/>
        <item m="1" x="54"/>
        <item m="1" x="45"/>
        <item m="1" x="38"/>
        <item m="1" x="28"/>
        <item m="1" x="61"/>
        <item m="1" x="37"/>
        <item m="1" x="53"/>
        <item m="1" x="67"/>
        <item m="1" x="44"/>
        <item m="1" x="60"/>
        <item m="1" x="36"/>
        <item m="1" x="52"/>
        <item m="1" x="66"/>
        <item m="1" x="56"/>
        <item m="1" x="43"/>
        <item m="1" x="32"/>
        <item m="1" x="59"/>
        <item m="1" x="49"/>
        <item m="1" x="35"/>
        <item m="1" x="63"/>
        <item m="1" x="51"/>
        <item m="1" x="41"/>
        <item m="1" x="65"/>
        <item m="1" x="55"/>
        <item m="1" x="42"/>
        <item m="1" x="31"/>
        <item m="1" x="58"/>
        <item m="1" x="48"/>
        <item m="1" x="34"/>
        <item m="1" x="30"/>
        <item m="1" x="62"/>
        <item m="1" x="57"/>
        <item m="1" x="50"/>
        <item m="1" x="47"/>
        <item m="1" x="40"/>
        <item m="1" x="33"/>
        <item m="1"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Page" multipleItemSelectionAllowed="1" showAll="0">
      <items count="41">
        <item x="0"/>
        <item x="1"/>
        <item x="2"/>
        <item x="3"/>
        <item x="4"/>
        <item x="5"/>
        <item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Col" showAll="0" sortType="descending">
      <items count="43">
        <item x="0"/>
        <item h="1" x="1"/>
        <item h="1" m="1" x="8"/>
        <item h="1" m="1" x="27"/>
        <item h="1" m="1" x="5"/>
        <item h="1" m="1" x="22"/>
        <item h="1" m="1" x="4"/>
        <item h="1" m="1" x="20"/>
        <item h="1" m="1" x="2"/>
        <item h="1" m="1" x="18"/>
        <item h="1" m="1" x="41"/>
        <item h="1" m="1" x="38"/>
        <item h="1" m="1" x="37"/>
        <item h="1" m="1" x="35"/>
        <item h="1" m="1" x="34"/>
        <item h="1" m="1" x="32"/>
        <item h="1" m="1" x="31"/>
        <item h="1" m="1" x="29"/>
        <item h="1" m="1" x="28"/>
        <item h="1" m="1" x="24"/>
        <item h="1" m="1" x="21"/>
        <item h="1" m="1" x="19"/>
        <item h="1" m="1" x="17"/>
        <item h="1" m="1" x="15"/>
        <item h="1" m="1" x="14"/>
        <item h="1" m="1" x="13"/>
        <item h="1" m="1" x="12"/>
        <item h="1" m="1" x="9"/>
        <item h="1" m="1" x="7"/>
        <item h="1" m="1" x="3"/>
        <item h="1" m="1" x="40"/>
        <item h="1" m="1" x="36"/>
        <item h="1" m="1" x="33"/>
        <item h="1" m="1" x="30"/>
        <item h="1" m="1" x="26"/>
        <item h="1" m="1" x="16"/>
        <item h="1" m="1" x="11"/>
        <item h="1" m="1" x="6"/>
        <item h="1" m="1" x="39"/>
        <item h="1" m="1" x="25"/>
        <item h="1" m="1" x="10"/>
        <item h="1" m="1" x="23"/>
        <item t="default"/>
      </items>
    </pivotField>
    <pivotField showAll="0"/>
    <pivotField showAll="0" defaultSubtotal="0"/>
  </pivotFields>
  <rowFields count="1">
    <field x="0"/>
  </rowFields>
  <rowItems count="16">
    <i>
      <x v="40"/>
    </i>
    <i>
      <x v="44"/>
    </i>
    <i>
      <x v="46"/>
    </i>
    <i>
      <x v="49"/>
    </i>
    <i>
      <x v="52"/>
    </i>
    <i>
      <x v="53"/>
    </i>
    <i>
      <x v="56"/>
    </i>
    <i>
      <x v="57"/>
    </i>
    <i>
      <x v="58"/>
    </i>
    <i>
      <x v="59"/>
    </i>
    <i>
      <x v="60"/>
    </i>
    <i>
      <x v="61"/>
    </i>
    <i>
      <x v="63"/>
    </i>
    <i>
      <x v="65"/>
    </i>
    <i>
      <x v="67"/>
    </i>
    <i t="grand">
      <x/>
    </i>
  </rowItems>
  <colFields count="1">
    <field x="8"/>
  </colFields>
  <colItems count="2">
    <i>
      <x/>
    </i>
    <i t="grand">
      <x/>
    </i>
  </colItems>
  <pageFields count="1">
    <pageField fld="1" hier="-1"/>
  </pageFields>
  <dataFields count="1">
    <dataField name="Count of Contex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Critical Mismatches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L3:N30" firstHeaderRow="1" firstDataRow="2" firstDataCol="1" rowPageCount="1" colPageCount="1"/>
  <pivotFields count="11">
    <pivotField axis="axisRow" showAll="0" defaultSubtotal="0">
      <items count="68">
        <item m="1" x="39"/>
        <item m="1" x="46"/>
        <item m="1" x="29"/>
        <item m="1" x="54"/>
        <item m="1" x="45"/>
        <item m="1" x="38"/>
        <item m="1" x="28"/>
        <item m="1" x="61"/>
        <item m="1" x="37"/>
        <item m="1" x="53"/>
        <item m="1" x="67"/>
        <item m="1" x="44"/>
        <item m="1" x="60"/>
        <item m="1" x="36"/>
        <item m="1" x="52"/>
        <item m="1" x="66"/>
        <item m="1" x="56"/>
        <item m="1" x="43"/>
        <item m="1" x="32"/>
        <item m="1" x="59"/>
        <item m="1" x="49"/>
        <item m="1" x="35"/>
        <item m="1" x="63"/>
        <item m="1" x="51"/>
        <item m="1" x="41"/>
        <item m="1" x="65"/>
        <item m="1" x="55"/>
        <item m="1" x="42"/>
        <item m="1" x="31"/>
        <item m="1" x="58"/>
        <item m="1" x="48"/>
        <item m="1" x="34"/>
        <item m="1" x="30"/>
        <item m="1" x="62"/>
        <item m="1" x="57"/>
        <item m="1" x="50"/>
        <item m="1" x="47"/>
        <item m="1" x="40"/>
        <item m="1" x="33"/>
        <item m="1"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Page" multipleItemSelectionAllowed="1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Col" showAll="0">
      <items count="43">
        <item h="1" x="1"/>
        <item x="0"/>
        <item h="1" m="1" x="20"/>
        <item h="1" m="1" x="23"/>
        <item h="1" m="1" x="29"/>
        <item h="1" m="1" x="35"/>
        <item h="1" m="1" x="30"/>
        <item h="1" m="1" x="3"/>
        <item h="1" m="1" x="27"/>
        <item h="1" m="1" x="14"/>
        <item h="1" m="1" x="7"/>
        <item h="1" m="1" x="34"/>
        <item h="1" m="1" x="19"/>
        <item h="1" m="1" x="8"/>
        <item h="1" m="1" x="18"/>
        <item h="1" m="1" x="39"/>
        <item h="1" m="1" x="11"/>
        <item h="1" m="1" x="17"/>
        <item h="1" m="1" x="4"/>
        <item h="1" m="1" x="21"/>
        <item h="1" m="1" x="9"/>
        <item h="1" m="1" x="2"/>
        <item h="1" m="1" x="16"/>
        <item h="1" m="1" x="12"/>
        <item h="1" m="1" x="25"/>
        <item h="1" m="1" x="31"/>
        <item h="1" m="1" x="36"/>
        <item h="1" m="1" x="22"/>
        <item h="1" m="1" x="38"/>
        <item h="1" m="1" x="37"/>
        <item h="1" m="1" x="24"/>
        <item h="1" m="1" x="10"/>
        <item h="1" m="1" x="33"/>
        <item h="1" m="1" x="15"/>
        <item h="1" m="1" x="28"/>
        <item h="1" m="1" x="32"/>
        <item h="1" m="1" x="6"/>
        <item h="1" m="1" x="26"/>
        <item h="1" m="1" x="5"/>
        <item h="1" m="1" x="13"/>
        <item h="1" m="1" x="40"/>
        <item h="1" m="1" x="41"/>
        <item t="default"/>
      </items>
    </pivotField>
    <pivotField showAll="0"/>
    <pivotField showAll="0" defaultSubtotal="0"/>
  </pivotFields>
  <rowFields count="1">
    <field x="0"/>
  </rowFields>
  <rowItems count="26">
    <i>
      <x v="40"/>
    </i>
    <i>
      <x v="41"/>
    </i>
    <i>
      <x v="42"/>
    </i>
    <i>
      <x v="43"/>
    </i>
    <i>
      <x v="44"/>
    </i>
    <i>
      <x v="46"/>
    </i>
    <i>
      <x v="47"/>
    </i>
    <i>
      <x v="48"/>
    </i>
    <i>
      <x v="49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8"/>
  </colFields>
  <colItems count="2">
    <i>
      <x v="1"/>
    </i>
    <i t="grand">
      <x/>
    </i>
  </colItems>
  <pageFields count="1">
    <pageField fld="1" hier="-1"/>
  </pageFields>
  <dataFields count="1">
    <dataField name="Count of Contex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errors by item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1" firstHeaderRow="1" firstDataRow="2" firstDataCol="1" rowPageCount="1" colPageCount="1"/>
  <pivotFields count="11">
    <pivotField dataField="1" showAll="0" defaultSubtotal="0"/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6">
        <item h="1" x="4"/>
        <item x="0"/>
        <item x="1"/>
        <item h="1" x="2"/>
        <item h="1" x="3"/>
        <item t="default"/>
      </items>
    </pivotField>
    <pivotField showAll="0"/>
    <pivotField axis="axisCol" showAll="0">
      <items count="43">
        <item h="1" x="1"/>
        <item x="0"/>
        <item h="1" m="1" x="20"/>
        <item h="1" m="1" x="23"/>
        <item h="1" m="1" x="29"/>
        <item h="1" m="1" x="35"/>
        <item h="1" m="1" x="30"/>
        <item h="1" m="1" x="3"/>
        <item h="1" m="1" x="27"/>
        <item h="1" m="1" x="14"/>
        <item h="1" m="1" x="7"/>
        <item h="1" m="1" x="34"/>
        <item h="1" m="1" x="19"/>
        <item h="1" m="1" x="8"/>
        <item h="1" m="1" x="18"/>
        <item h="1" m="1" x="39"/>
        <item h="1" m="1" x="11"/>
        <item h="1" m="1" x="17"/>
        <item h="1" m="1" x="4"/>
        <item h="1" m="1" x="21"/>
        <item h="1" m="1" x="9"/>
        <item h="1" m="1" x="2"/>
        <item h="1" m="1" x="16"/>
        <item h="1" m="1" x="12"/>
        <item h="1" m="1" x="25"/>
        <item h="1" m="1" x="31"/>
        <item h="1" m="1" x="36"/>
        <item h="1" m="1" x="22"/>
        <item h="1" m="1" x="38"/>
        <item h="1" m="1" x="37"/>
        <item h="1" m="1" x="24"/>
        <item h="1" m="1" x="10"/>
        <item h="1" m="1" x="33"/>
        <item h="1" m="1" x="15"/>
        <item h="1" m="1" x="28"/>
        <item h="1" m="1" x="32"/>
        <item h="1" m="1" x="6"/>
        <item h="1" m="1" x="26"/>
        <item h="1" m="1" x="5"/>
        <item h="1" m="1" x="13"/>
        <item h="1" m="1" x="40"/>
        <item h="1" m="1" x="41"/>
        <item t="default"/>
      </items>
    </pivotField>
    <pivotField showAll="0"/>
    <pivotField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8"/>
  </colFields>
  <colItems count="2">
    <i>
      <x v="1"/>
    </i>
    <i t="grand">
      <x/>
    </i>
  </colItems>
  <pageFields count="1">
    <pageField fld="6" hier="-1"/>
  </pageFields>
  <dataFields count="1">
    <dataField name="Count of Subject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errors by item controls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3:Q12" firstHeaderRow="1" firstDataRow="2" firstDataCol="1" rowPageCount="1" colPageCount="1"/>
  <pivotFields count="11">
    <pivotField dataField="1" showAll="0"/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6">
        <item h="1" x="4"/>
        <item h="1" x="0"/>
        <item h="1" x="1"/>
        <item x="2"/>
        <item x="3"/>
        <item t="default"/>
      </items>
    </pivotField>
    <pivotField showAll="0"/>
    <pivotField axis="axisCol" showAll="0">
      <items count="43">
        <item m="1" x="23"/>
        <item m="1" x="10"/>
        <item m="1" x="25"/>
        <item m="1" x="39"/>
        <item m="1" x="6"/>
        <item m="1" x="11"/>
        <item m="1" x="16"/>
        <item m="1" x="26"/>
        <item m="1" x="30"/>
        <item m="1" x="33"/>
        <item m="1" x="36"/>
        <item m="1" x="40"/>
        <item m="1" x="3"/>
        <item m="1" x="7"/>
        <item m="1" x="9"/>
        <item m="1" x="12"/>
        <item m="1" x="13"/>
        <item m="1" x="14"/>
        <item m="1" x="15"/>
        <item m="1" x="17"/>
        <item m="1" x="19"/>
        <item m="1" x="21"/>
        <item m="1" x="24"/>
        <item m="1" x="28"/>
        <item m="1" x="29"/>
        <item m="1" x="31"/>
        <item m="1" x="32"/>
        <item m="1" x="34"/>
        <item m="1" x="35"/>
        <item m="1" x="37"/>
        <item m="1" x="38"/>
        <item m="1" x="41"/>
        <item m="1" x="18"/>
        <item m="1" x="2"/>
        <item m="1" x="20"/>
        <item m="1" x="4"/>
        <item m="1" x="22"/>
        <item m="1" x="5"/>
        <item m="1" x="27"/>
        <item m="1" x="8"/>
        <item h="1" x="1"/>
        <item x="0"/>
        <item t="default"/>
      </items>
    </pivotField>
    <pivotField showAll="0"/>
    <pivotField showAll="0"/>
  </pivotFields>
  <rowFields count="1">
    <field x="1"/>
  </rowFields>
  <rowItems count="8">
    <i>
      <x v="16"/>
    </i>
    <i>
      <x v="17"/>
    </i>
    <i>
      <x v="18"/>
    </i>
    <i>
      <x v="21"/>
    </i>
    <i>
      <x v="24"/>
    </i>
    <i>
      <x v="27"/>
    </i>
    <i>
      <x v="28"/>
    </i>
    <i t="grand">
      <x/>
    </i>
  </rowItems>
  <colFields count="1">
    <field x="8"/>
  </colFields>
  <colItems count="2">
    <i>
      <x v="41"/>
    </i>
    <i t="grand">
      <x/>
    </i>
  </colItems>
  <pageFields count="1">
    <pageField fld="6" hier="-1"/>
  </pageFields>
  <dataFields count="1">
    <dataField name="Count of Subject" fld="0" subtotal="count" baseField="1" baseItem="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mismatches by subject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3:C63" firstHeaderRow="1" firstDataRow="2" firstDataCol="1" rowPageCount="1" colPageCount="1"/>
  <pivotFields count="11">
    <pivotField axis="axisRow" showAll="0" defaultSubtotal="0">
      <items count="68">
        <item m="1" x="39"/>
        <item m="1" x="46"/>
        <item m="1" x="29"/>
        <item m="1" x="54"/>
        <item m="1" x="45"/>
        <item m="1" x="38"/>
        <item m="1" x="28"/>
        <item m="1" x="61"/>
        <item m="1" x="37"/>
        <item m="1" x="53"/>
        <item m="1" x="67"/>
        <item m="1" x="44"/>
        <item m="1" x="60"/>
        <item m="1" x="36"/>
        <item m="1" x="52"/>
        <item m="1" x="66"/>
        <item m="1" x="56"/>
        <item m="1" x="43"/>
        <item m="1" x="32"/>
        <item m="1" x="59"/>
        <item m="1" x="49"/>
        <item m="1" x="35"/>
        <item m="1" x="63"/>
        <item m="1" x="51"/>
        <item m="1" x="41"/>
        <item m="1" x="65"/>
        <item m="1" x="55"/>
        <item m="1" x="42"/>
        <item m="1" x="31"/>
        <item m="1" x="58"/>
        <item m="1" x="48"/>
        <item m="1" x="34"/>
        <item m="1" x="30"/>
        <item m="1" x="62"/>
        <item m="1" x="57"/>
        <item m="1" x="50"/>
        <item m="1" x="47"/>
        <item m="1" x="40"/>
        <item m="1" x="33"/>
        <item m="1"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Page" multipleItemSelectionAllowed="1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Col" showAll="0" sortType="descending">
      <items count="43">
        <item x="0"/>
        <item h="1" x="1"/>
        <item h="1" m="1" x="8"/>
        <item h="1" m="1" x="27"/>
        <item h="1" m="1" x="5"/>
        <item h="1" m="1" x="22"/>
        <item h="1" m="1" x="4"/>
        <item h="1" m="1" x="20"/>
        <item h="1" m="1" x="2"/>
        <item h="1" m="1" x="18"/>
        <item h="1" m="1" x="41"/>
        <item h="1" m="1" x="38"/>
        <item h="1" m="1" x="37"/>
        <item h="1" m="1" x="35"/>
        <item h="1" m="1" x="34"/>
        <item h="1" m="1" x="32"/>
        <item h="1" m="1" x="31"/>
        <item h="1" m="1" x="29"/>
        <item h="1" m="1" x="28"/>
        <item h="1" m="1" x="24"/>
        <item h="1" m="1" x="21"/>
        <item h="1" m="1" x="19"/>
        <item h="1" m="1" x="17"/>
        <item h="1" m="1" x="15"/>
        <item h="1" m="1" x="14"/>
        <item h="1" m="1" x="13"/>
        <item h="1" m="1" x="12"/>
        <item h="1" m="1" x="9"/>
        <item h="1" m="1" x="7"/>
        <item h="1" m="1" x="3"/>
        <item h="1" m="1" x="40"/>
        <item h="1" m="1" x="36"/>
        <item h="1" m="1" x="33"/>
        <item h="1" m="1" x="30"/>
        <item h="1" m="1" x="26"/>
        <item h="1" m="1" x="16"/>
        <item h="1" m="1" x="11"/>
        <item h="1" m="1" x="6"/>
        <item h="1" m="1" x="39"/>
        <item h="1" m="1" x="25"/>
        <item h="1" m="1" x="10"/>
        <item h="1" m="1" x="23"/>
        <item t="default"/>
      </items>
    </pivotField>
    <pivotField showAll="0"/>
    <pivotField axis="axisRow" showAll="0" defaultSubtotal="0">
      <items count="11">
        <item x="3"/>
        <item x="1"/>
        <item x="4"/>
        <item m="1" x="7"/>
        <item m="1" x="6"/>
        <item m="1" x="8"/>
        <item m="1" x="5"/>
        <item m="1" x="10"/>
        <item m="1" x="9"/>
        <item x="0"/>
        <item x="2"/>
      </items>
    </pivotField>
  </pivotFields>
  <rowFields count="2">
    <field x="0"/>
    <field x="10"/>
  </rowFields>
  <rowItems count="59">
    <i>
      <x v="40"/>
    </i>
    <i r="1">
      <x v="9"/>
    </i>
    <i>
      <x v="41"/>
    </i>
    <i r="1">
      <x v="2"/>
    </i>
    <i>
      <x v="42"/>
    </i>
    <i r="1">
      <x v="2"/>
    </i>
    <i>
      <x v="43"/>
    </i>
    <i r="1">
      <x v="2"/>
    </i>
    <i>
      <x v="44"/>
    </i>
    <i r="1">
      <x v="2"/>
    </i>
    <i r="1">
      <x v="9"/>
    </i>
    <i>
      <x v="46"/>
    </i>
    <i r="1">
      <x v="2"/>
    </i>
    <i r="1">
      <x v="9"/>
    </i>
    <i>
      <x v="47"/>
    </i>
    <i r="1">
      <x v="2"/>
    </i>
    <i>
      <x v="48"/>
    </i>
    <i r="1">
      <x v="2"/>
    </i>
    <i>
      <x v="49"/>
    </i>
    <i r="1">
      <x v="2"/>
    </i>
    <i r="1">
      <x v="9"/>
    </i>
    <i>
      <x v="52"/>
    </i>
    <i r="1">
      <x v="9"/>
    </i>
    <i>
      <x v="53"/>
    </i>
    <i r="1">
      <x v="9"/>
    </i>
    <i>
      <x v="54"/>
    </i>
    <i r="1">
      <x v="2"/>
    </i>
    <i>
      <x v="55"/>
    </i>
    <i r="1">
      <x v="2"/>
    </i>
    <i>
      <x v="56"/>
    </i>
    <i r="1">
      <x v="9"/>
    </i>
    <i>
      <x v="57"/>
    </i>
    <i r="1">
      <x v="2"/>
    </i>
    <i r="1">
      <x v="9"/>
    </i>
    <i>
      <x v="58"/>
    </i>
    <i r="1">
      <x v="2"/>
    </i>
    <i r="1">
      <x v="9"/>
    </i>
    <i>
      <x v="59"/>
    </i>
    <i r="1">
      <x v="9"/>
    </i>
    <i>
      <x v="60"/>
    </i>
    <i r="1">
      <x v="9"/>
    </i>
    <i>
      <x v="61"/>
    </i>
    <i r="1">
      <x v="2"/>
    </i>
    <i r="1">
      <x v="9"/>
    </i>
    <i>
      <x v="62"/>
    </i>
    <i r="1">
      <x v="2"/>
    </i>
    <i>
      <x v="63"/>
    </i>
    <i r="1">
      <x v="2"/>
    </i>
    <i r="1">
      <x v="9"/>
    </i>
    <i>
      <x v="64"/>
    </i>
    <i r="1">
      <x v="2"/>
    </i>
    <i>
      <x v="65"/>
    </i>
    <i r="1">
      <x v="9"/>
    </i>
    <i>
      <x v="66"/>
    </i>
    <i r="1">
      <x v="2"/>
    </i>
    <i>
      <x v="67"/>
    </i>
    <i r="1">
      <x v="2"/>
    </i>
    <i r="1">
      <x v="9"/>
    </i>
    <i t="grand">
      <x/>
    </i>
  </rowItems>
  <colFields count="1">
    <field x="8"/>
  </colFields>
  <colItems count="2">
    <i>
      <x/>
    </i>
    <i t="grand">
      <x/>
    </i>
  </colItems>
  <pageFields count="1">
    <pageField fld="1" hier="-1"/>
  </pageFields>
  <dataFields count="1">
    <dataField name="Count of Context" fld="2" subtotal="count" baseField="0" baseItem="0"/>
  </dataFields>
  <chartFormats count="1">
    <chartFormat chart="1" format="3" series="1">
      <pivotArea type="data" outline="0" fieldPosition="0">
        <references count="1"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N and NC with mismatch by subject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9">
  <location ref="A1:F31" firstHeaderRow="1" firstDataRow="2" firstDataCol="1"/>
  <pivotFields count="11">
    <pivotField axis="axisRow" showAll="0" defaultSubtotal="0">
      <items count="68">
        <item m="1" x="39"/>
        <item m="1" x="46"/>
        <item m="1" x="29"/>
        <item m="1" x="54"/>
        <item m="1" x="45"/>
        <item m="1" x="38"/>
        <item m="1" x="28"/>
        <item m="1" x="61"/>
        <item m="1" x="37"/>
        <item m="1" x="53"/>
        <item m="1" x="67"/>
        <item m="1" x="44"/>
        <item m="1" x="60"/>
        <item m="1" x="36"/>
        <item m="1" x="52"/>
        <item m="1" x="66"/>
        <item m="1" x="56"/>
        <item m="1" x="43"/>
        <item m="1" x="32"/>
        <item m="1" x="59"/>
        <item m="1" x="49"/>
        <item m="1" x="35"/>
        <item m="1" x="63"/>
        <item m="1" x="51"/>
        <item m="1" x="41"/>
        <item m="1" x="65"/>
        <item m="1" x="55"/>
        <item m="1" x="42"/>
        <item m="1" x="31"/>
        <item m="1" x="58"/>
        <item m="1" x="48"/>
        <item m="1" x="34"/>
        <item m="1" x="30"/>
        <item m="1" x="62"/>
        <item m="1" x="57"/>
        <item m="1" x="50"/>
        <item m="1" x="47"/>
        <item m="1" x="40"/>
        <item m="1" x="33"/>
        <item m="1"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 sortType="ascending" defaultSubtotal="0">
      <items count="11">
        <item h="1" x="3"/>
        <item x="1"/>
        <item n="3DN Mismatch" x="4"/>
        <item m="1" x="7"/>
        <item n="2NC Mismatch" x="0"/>
        <item x="2"/>
        <item m="1" x="6"/>
        <item h="1" m="1" x="8"/>
        <item h="1" m="1" x="5"/>
        <item h="1" m="1" x="10"/>
        <item h="1" m="1" x="9"/>
      </items>
    </pivotField>
  </pivotFields>
  <rowFields count="1">
    <field x="0"/>
  </rowFields>
  <rowItems count="29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10"/>
  </colFields>
  <colItems count="5">
    <i>
      <x v="1"/>
    </i>
    <i>
      <x v="2"/>
    </i>
    <i>
      <x v="4"/>
    </i>
    <i>
      <x v="5"/>
    </i>
    <i t="grand">
      <x/>
    </i>
  </colItems>
  <dataFields count="1">
    <dataField name="Count of Context" fld="2" subtotal="count" baseField="0" baseItem="0"/>
  </dataFields>
  <chartFormats count="2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D44" firstHeaderRow="1" firstDataRow="2" firstDataCol="1" rowPageCount="2" colPageCount="1"/>
  <pivotFields count="11">
    <pivotField dataField="1" showAll="0"/>
    <pivotField axis="axisPage" multipleItemSelectionAllowed="1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43">
        <item m="1" x="23"/>
        <item m="1" x="10"/>
        <item m="1" x="25"/>
        <item m="1" x="39"/>
        <item m="1" x="6"/>
        <item m="1" x="11"/>
        <item m="1" x="16"/>
        <item m="1" x="26"/>
        <item m="1" x="30"/>
        <item m="1" x="33"/>
        <item m="1" x="36"/>
        <item m="1" x="40"/>
        <item m="1" x="3"/>
        <item m="1" x="7"/>
        <item m="1" x="9"/>
        <item m="1" x="12"/>
        <item m="1" x="13"/>
        <item m="1" x="14"/>
        <item m="1" x="15"/>
        <item m="1" x="17"/>
        <item m="1" x="19"/>
        <item m="1" x="21"/>
        <item m="1" x="24"/>
        <item m="1" x="28"/>
        <item m="1" x="29"/>
        <item m="1" x="31"/>
        <item m="1" x="32"/>
        <item m="1" x="34"/>
        <item m="1" x="35"/>
        <item m="1" x="37"/>
        <item m="1" x="38"/>
        <item m="1" x="41"/>
        <item m="1" x="18"/>
        <item m="1" x="2"/>
        <item m="1" x="20"/>
        <item m="1" x="4"/>
        <item m="1" x="22"/>
        <item m="1" x="5"/>
        <item m="1" x="27"/>
        <item m="1" x="8"/>
        <item x="1"/>
        <item x="0"/>
        <item t="default"/>
      </items>
    </pivotField>
    <pivotField axis="axisRow" showAll="0">
      <items count="41">
        <item x="15"/>
        <item x="26"/>
        <item x="21"/>
        <item x="5"/>
        <item x="32"/>
        <item x="39"/>
        <item x="6"/>
        <item x="17"/>
        <item x="8"/>
        <item x="25"/>
        <item x="23"/>
        <item x="12"/>
        <item x="36"/>
        <item x="28"/>
        <item x="7"/>
        <item x="29"/>
        <item x="9"/>
        <item x="37"/>
        <item x="19"/>
        <item x="3"/>
        <item x="4"/>
        <item x="30"/>
        <item x="10"/>
        <item x="22"/>
        <item x="38"/>
        <item x="31"/>
        <item x="20"/>
        <item x="13"/>
        <item x="35"/>
        <item x="2"/>
        <item x="33"/>
        <item x="24"/>
        <item x="16"/>
        <item x="1"/>
        <item x="11"/>
        <item x="18"/>
        <item x="14"/>
        <item x="34"/>
        <item x="0"/>
        <item x="27"/>
        <item t="default"/>
      </items>
    </pivotField>
    <pivotField axis="axisCol" showAll="0">
      <items count="12">
        <item x="3"/>
        <item x="1"/>
        <item x="4"/>
        <item m="1" x="7"/>
        <item x="0"/>
        <item x="2"/>
        <item m="1" x="6"/>
        <item m="1" x="8"/>
        <item m="1" x="5"/>
        <item m="1" x="10"/>
        <item m="1" x="9"/>
        <item t="default"/>
      </items>
    </pivotField>
  </pivotFields>
  <rowFields count="1">
    <field x="9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6"/>
    </i>
    <i>
      <x v="37"/>
    </i>
    <i>
      <x v="38"/>
    </i>
    <i>
      <x v="39"/>
    </i>
    <i t="grand">
      <x/>
    </i>
  </rowItems>
  <colFields count="1">
    <field x="10"/>
  </colFields>
  <colItems count="3">
    <i>
      <x v="2"/>
    </i>
    <i>
      <x v="4"/>
    </i>
    <i t="grand">
      <x/>
    </i>
  </colItems>
  <pageFields count="2">
    <pageField fld="8" item="41" hier="-1"/>
    <pageField fld="1" hier="-1"/>
  </pageFields>
  <dataFields count="1">
    <dataField name="Count of Subject" fld="0" subtotal="count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3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B11" firstHeaderRow="1" firstDataRow="1" firstDataCol="1" rowPageCount="2" colPageCount="1"/>
  <pivotFields count="11">
    <pivotField axis="axisRow" showAll="0">
      <items count="69">
        <item m="1" x="39"/>
        <item m="1" x="46"/>
        <item m="1" x="29"/>
        <item m="1" x="54"/>
        <item m="1" x="45"/>
        <item m="1" x="38"/>
        <item m="1" x="28"/>
        <item m="1" x="61"/>
        <item m="1" x="37"/>
        <item m="1" x="53"/>
        <item m="1" x="67"/>
        <item m="1" x="44"/>
        <item m="1" x="60"/>
        <item m="1" x="36"/>
        <item m="1" x="52"/>
        <item m="1" x="66"/>
        <item m="1" x="56"/>
        <item m="1" x="43"/>
        <item m="1" x="32"/>
        <item m="1" x="59"/>
        <item m="1" x="49"/>
        <item m="1" x="35"/>
        <item m="1" x="63"/>
        <item m="1" x="51"/>
        <item m="1" x="41"/>
        <item m="1" x="65"/>
        <item m="1" x="55"/>
        <item m="1" x="42"/>
        <item m="1" x="31"/>
        <item m="1" x="58"/>
        <item m="1" x="48"/>
        <item m="1" x="34"/>
        <item m="1" x="30"/>
        <item m="1" x="62"/>
        <item m="1" x="57"/>
        <item m="1" x="50"/>
        <item m="1" x="47"/>
        <item m="1" x="40"/>
        <item m="1" x="33"/>
        <item m="1"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Page" multipleItemSelectionAllowed="1" showAll="0">
      <items count="4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showAll="0">
      <items count="43">
        <item m="1" x="23"/>
        <item m="1" x="10"/>
        <item m="1" x="25"/>
        <item m="1" x="39"/>
        <item m="1" x="6"/>
        <item m="1" x="11"/>
        <item m="1" x="16"/>
        <item m="1" x="26"/>
        <item m="1" x="30"/>
        <item m="1" x="33"/>
        <item m="1" x="36"/>
        <item m="1" x="40"/>
        <item m="1" x="3"/>
        <item m="1" x="7"/>
        <item m="1" x="9"/>
        <item m="1" x="12"/>
        <item m="1" x="13"/>
        <item m="1" x="14"/>
        <item m="1" x="15"/>
        <item m="1" x="17"/>
        <item m="1" x="19"/>
        <item m="1" x="21"/>
        <item m="1" x="24"/>
        <item m="1" x="28"/>
        <item m="1" x="29"/>
        <item m="1" x="31"/>
        <item m="1" x="32"/>
        <item m="1" x="34"/>
        <item m="1" x="35"/>
        <item m="1" x="37"/>
        <item m="1" x="38"/>
        <item m="1" x="41"/>
        <item m="1" x="18"/>
        <item m="1" x="2"/>
        <item m="1" x="20"/>
        <item m="1" x="4"/>
        <item m="1" x="22"/>
        <item m="1" x="5"/>
        <item m="1" x="27"/>
        <item m="1" x="8"/>
        <item x="1"/>
        <item x="0"/>
        <item t="default"/>
      </items>
    </pivotField>
    <pivotField showAll="0"/>
    <pivotField showAll="0"/>
  </pivotFields>
  <rowFields count="1">
    <field x="0"/>
  </rowFields>
  <rowItems count="7">
    <i>
      <x v="44"/>
    </i>
    <i>
      <x v="49"/>
    </i>
    <i>
      <x v="50"/>
    </i>
    <i>
      <x v="54"/>
    </i>
    <i>
      <x v="59"/>
    </i>
    <i>
      <x v="65"/>
    </i>
    <i t="grand">
      <x/>
    </i>
  </rowItems>
  <colItems count="1">
    <i/>
  </colItems>
  <pageFields count="2">
    <pageField fld="8" item="41" hier="-1"/>
    <pageField fld="1" hier="-1"/>
  </pageFields>
  <dataFields count="1">
    <dataField name="Count of Contex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1000000}" name="PivotTable4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4:I30" firstHeaderRow="1" firstDataRow="1" firstDataCol="1" rowPageCount="2" colPageCount="1"/>
  <pivotFields count="11">
    <pivotField axis="axisRow" showAll="0">
      <items count="69">
        <item m="1" x="39"/>
        <item m="1" x="46"/>
        <item m="1" x="29"/>
        <item m="1" x="54"/>
        <item m="1" x="45"/>
        <item m="1" x="38"/>
        <item m="1" x="28"/>
        <item m="1" x="61"/>
        <item m="1" x="37"/>
        <item m="1" x="53"/>
        <item m="1" x="67"/>
        <item m="1" x="44"/>
        <item m="1" x="60"/>
        <item m="1" x="36"/>
        <item m="1" x="52"/>
        <item m="1" x="66"/>
        <item m="1" x="56"/>
        <item m="1" x="43"/>
        <item m="1" x="32"/>
        <item m="1" x="59"/>
        <item m="1" x="49"/>
        <item m="1" x="35"/>
        <item m="1" x="63"/>
        <item m="1" x="51"/>
        <item m="1" x="41"/>
        <item m="1" x="65"/>
        <item m="1" x="55"/>
        <item m="1" x="42"/>
        <item m="1" x="31"/>
        <item m="1" x="58"/>
        <item m="1" x="48"/>
        <item m="1" x="34"/>
        <item m="1" x="30"/>
        <item m="1" x="62"/>
        <item m="1" x="57"/>
        <item m="1" x="50"/>
        <item m="1" x="47"/>
        <item m="1" x="40"/>
        <item m="1" x="33"/>
        <item m="1"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Page" multipleItemSelectionAllowed="1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showAll="0">
      <items count="43">
        <item m="1" x="23"/>
        <item m="1" x="10"/>
        <item m="1" x="25"/>
        <item m="1" x="39"/>
        <item m="1" x="6"/>
        <item m="1" x="11"/>
        <item m="1" x="16"/>
        <item m="1" x="26"/>
        <item m="1" x="30"/>
        <item m="1" x="33"/>
        <item m="1" x="36"/>
        <item m="1" x="40"/>
        <item m="1" x="3"/>
        <item m="1" x="7"/>
        <item m="1" x="9"/>
        <item m="1" x="12"/>
        <item m="1" x="13"/>
        <item m="1" x="14"/>
        <item m="1" x="15"/>
        <item m="1" x="17"/>
        <item m="1" x="19"/>
        <item m="1" x="21"/>
        <item m="1" x="24"/>
        <item m="1" x="28"/>
        <item m="1" x="29"/>
        <item m="1" x="31"/>
        <item m="1" x="32"/>
        <item m="1" x="34"/>
        <item m="1" x="35"/>
        <item m="1" x="37"/>
        <item m="1" x="38"/>
        <item m="1" x="41"/>
        <item m="1" x="18"/>
        <item m="1" x="2"/>
        <item m="1" x="20"/>
        <item m="1" x="4"/>
        <item m="1" x="22"/>
        <item m="1" x="5"/>
        <item m="1" x="27"/>
        <item m="1" x="8"/>
        <item x="1"/>
        <item x="0"/>
        <item t="default"/>
      </items>
    </pivotField>
    <pivotField showAll="0"/>
    <pivotField showAll="0"/>
  </pivotFields>
  <rowFields count="1">
    <field x="0"/>
  </rowFields>
  <rowItems count="26">
    <i>
      <x v="40"/>
    </i>
    <i>
      <x v="41"/>
    </i>
    <i>
      <x v="42"/>
    </i>
    <i>
      <x v="43"/>
    </i>
    <i>
      <x v="44"/>
    </i>
    <i>
      <x v="46"/>
    </i>
    <i>
      <x v="47"/>
    </i>
    <i>
      <x v="48"/>
    </i>
    <i>
      <x v="49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Items count="1">
    <i/>
  </colItems>
  <pageFields count="2">
    <pageField fld="8" item="41" hier="-1"/>
    <pageField fld="1" hier="-1"/>
  </pageFields>
  <dataFields count="1">
    <dataField name="Count of Contex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3:H34" firstHeaderRow="1" firstDataRow="3" firstDataCol="1"/>
  <pivotFields count="11">
    <pivotField axis="axisRow" showAll="0">
      <items count="69">
        <item m="1" x="39"/>
        <item m="1" x="46"/>
        <item m="1" x="29"/>
        <item m="1" x="54"/>
        <item m="1" x="45"/>
        <item m="1" x="38"/>
        <item m="1" x="28"/>
        <item m="1" x="61"/>
        <item m="1" x="37"/>
        <item m="1" x="53"/>
        <item m="1" x="67"/>
        <item m="1" x="44"/>
        <item m="1" x="60"/>
        <item m="1" x="36"/>
        <item m="1" x="52"/>
        <item m="1" x="66"/>
        <item m="1" x="56"/>
        <item m="1" x="43"/>
        <item m="1" x="32"/>
        <item m="1" x="59"/>
        <item m="1" x="49"/>
        <item m="1" x="35"/>
        <item m="1" x="63"/>
        <item m="1" x="51"/>
        <item m="1" x="41"/>
        <item m="1" x="65"/>
        <item m="1" x="55"/>
        <item m="1" x="42"/>
        <item m="1" x="31"/>
        <item m="1" x="58"/>
        <item m="1" x="48"/>
        <item m="1" x="34"/>
        <item m="1" x="30"/>
        <item m="1" x="62"/>
        <item m="1" x="57"/>
        <item m="1" x="50"/>
        <item m="1" x="47"/>
        <item m="1" x="40"/>
        <item m="1" x="33"/>
        <item m="1"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dataField="1" showAll="0"/>
    <pivotField showAll="0"/>
    <pivotField showAll="0"/>
    <pivotField showAll="0"/>
    <pivotField axis="axisCol" multipleItemSelectionAllowed="1" showAll="0">
      <items count="6">
        <item h="1" x="4"/>
        <item x="0"/>
        <item x="1"/>
        <item h="1" x="2"/>
        <item h="1" x="3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43">
        <item m="1" x="23"/>
        <item m="1" x="10"/>
        <item m="1" x="25"/>
        <item m="1" x="39"/>
        <item m="1" x="6"/>
        <item m="1" x="11"/>
        <item m="1" x="16"/>
        <item m="1" x="26"/>
        <item m="1" x="30"/>
        <item m="1" x="33"/>
        <item m="1" x="36"/>
        <item m="1" x="40"/>
        <item m="1" x="3"/>
        <item m="1" x="7"/>
        <item m="1" x="9"/>
        <item m="1" x="12"/>
        <item m="1" x="13"/>
        <item m="1" x="14"/>
        <item m="1" x="15"/>
        <item m="1" x="17"/>
        <item m="1" x="19"/>
        <item m="1" x="21"/>
        <item m="1" x="24"/>
        <item m="1" x="28"/>
        <item m="1" x="29"/>
        <item m="1" x="31"/>
        <item m="1" x="32"/>
        <item m="1" x="34"/>
        <item m="1" x="35"/>
        <item m="1" x="37"/>
        <item m="1" x="38"/>
        <item m="1" x="41"/>
        <item m="1" x="18"/>
        <item m="1" x="2"/>
        <item m="1" x="20"/>
        <item m="1" x="4"/>
        <item m="1" x="22"/>
        <item m="1" x="5"/>
        <item m="1" x="27"/>
        <item m="1" x="8"/>
        <item x="1"/>
        <item x="0"/>
        <item t="default"/>
      </items>
    </pivotField>
    <pivotField showAll="0"/>
    <pivotField showAll="0">
      <items count="12">
        <item x="3"/>
        <item x="1"/>
        <item x="4"/>
        <item m="1" x="7"/>
        <item x="0"/>
        <item x="2"/>
        <item m="1" x="6"/>
        <item m="1" x="8"/>
        <item m="1" x="5"/>
        <item m="1" x="10"/>
        <item m="1" x="9"/>
        <item t="default"/>
      </items>
    </pivotField>
  </pivotFields>
  <rowFields count="1">
    <field x="0"/>
  </rowFields>
  <rowItems count="29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2">
    <field x="6"/>
    <field x="8"/>
  </colFields>
  <colItems count="7">
    <i>
      <x v="1"/>
      <x v="40"/>
    </i>
    <i r="1">
      <x v="41"/>
    </i>
    <i t="default">
      <x v="1"/>
    </i>
    <i>
      <x v="2"/>
      <x v="40"/>
    </i>
    <i r="1">
      <x v="41"/>
    </i>
    <i t="default">
      <x v="2"/>
    </i>
    <i t="grand">
      <x/>
    </i>
  </colItems>
  <dataFields count="1">
    <dataField name="Count of Contex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1000000}" name="PivotTable2" cacheId="29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1:M8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dataField="1" showAll="0">
      <items count="3">
        <item x="0"/>
        <item x="1"/>
        <item t="default"/>
      </items>
    </pivotField>
    <pivotField axis="axisCol" showAll="0">
      <items count="43">
        <item m="1" x="23"/>
        <item m="1" x="10"/>
        <item m="1" x="25"/>
        <item m="1" x="39"/>
        <item m="1" x="6"/>
        <item m="1" x="11"/>
        <item m="1" x="16"/>
        <item m="1" x="26"/>
        <item m="1" x="30"/>
        <item m="1" x="33"/>
        <item m="1" x="36"/>
        <item m="1" x="40"/>
        <item m="1" x="3"/>
        <item m="1" x="7"/>
        <item m="1" x="9"/>
        <item m="1" x="12"/>
        <item m="1" x="13"/>
        <item m="1" x="14"/>
        <item m="1" x="15"/>
        <item m="1" x="17"/>
        <item m="1" x="19"/>
        <item m="1" x="21"/>
        <item m="1" x="24"/>
        <item m="1" x="28"/>
        <item m="1" x="29"/>
        <item m="1" x="31"/>
        <item m="1" x="32"/>
        <item m="1" x="34"/>
        <item m="1" x="35"/>
        <item m="1" x="37"/>
        <item m="1" x="38"/>
        <item m="1" x="41"/>
        <item m="1" x="18"/>
        <item m="1" x="2"/>
        <item m="1" x="20"/>
        <item m="1" x="4"/>
        <item m="1" x="22"/>
        <item m="1" x="5"/>
        <item m="1" x="27"/>
        <item m="1" x="8"/>
        <item x="1"/>
        <item x="0"/>
        <item t="default"/>
      </items>
    </pivotField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3">
    <i>
      <x v="40"/>
    </i>
    <i>
      <x v="41"/>
    </i>
    <i t="grand">
      <x/>
    </i>
  </colItems>
  <dataFields count="1">
    <dataField name="Count of Correc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M1121" totalsRowShown="0">
  <autoFilter ref="A1:M1121" xr:uid="{00000000-0009-0000-0100-000001000000}"/>
  <tableColumns count="13">
    <tableColumn id="2" xr3:uid="{00000000-0010-0000-0000-000002000000}" name="Subject"/>
    <tableColumn id="3" xr3:uid="{00000000-0010-0000-0000-000003000000}" name="ID"/>
    <tableColumn id="4" xr3:uid="{00000000-0010-0000-0000-000004000000}" name="Context"/>
    <tableColumn id="5" xr3:uid="{00000000-0010-0000-0000-000005000000}" name="Stimulus"/>
    <tableColumn id="6" xr3:uid="{00000000-0010-0000-0000-000006000000}" name="Truth Value"/>
    <tableColumn id="7" xr3:uid="{00000000-0010-0000-0000-000007000000}" name="RT"/>
    <tableColumn id="8" xr3:uid="{00000000-0010-0000-0000-000008000000}" name="Category"/>
    <tableColumn id="9" xr3:uid="{00000000-0010-0000-0000-000009000000}" name="Correct" dataDxfId="16">
      <calculatedColumnFormula>IF(Data[[#This Row],[Stimulus]]=Data[[#This Row],[Category]], "", "1")</calculatedColumnFormula>
    </tableColumn>
    <tableColumn id="10" xr3:uid="{00000000-0010-0000-0000-00000A000000}" name="Check" dataDxfId="15">
      <calculatedColumnFormula>IF(Data[[#This Row],[Truth Value]]=Data[[#This Row],[Correct]], "", "1")</calculatedColumnFormula>
    </tableColumn>
    <tableColumn id="11" xr3:uid="{00000000-0010-0000-0000-00000B000000}" name="PrsntOrd" dataDxfId="14">
      <calculatedColumnFormula>IF(Data[[#This Row],[Correct]]="1",IF(Data[[#This Row],[RT]]="critical1 nc","4NC Mismatch", IF(Data[[#This Row],[RT]]="critical2 dn", "2DN Mismatch","")),IF(Data[[#This Row],[RT]]="critical1 nc","1NC",IF(Data[[#This Row],[RT]]="critical2 dn","3DN","")))</calculatedColumnFormula>
    </tableColumn>
    <tableColumn id="1" xr3:uid="{00000000-0010-0000-0000-000001000000}" name="Column1" dataDxfId="13">
      <calculatedColumnFormula>IF(Data[[#This Row],[Check]]="1",IF(Data[[#This Row],[Category]]="critical1 nc","3NC Mismatch", IF(Data[[#This Row],[Category]]="critical2 dn", "2DN Mismatch","")),IF(Data[[#This Row],[Category]]="critical1 nc","1NC",IF(Data[[#This Row],[Category]]="critical2 dn","4DN","")))</calculatedColumnFormula>
    </tableColumn>
    <tableColumn id="12" xr3:uid="{00000000-0010-0000-0000-00000C000000}" name="category2" dataDxfId="12">
      <calculatedColumnFormula>INDEX(Sheet9!H$1:H$30,MATCH(Data[[#This Row],[Subject]],Sheet9!A$1:A$30))</calculatedColumnFormula>
    </tableColumn>
    <tableColumn id="13" xr3:uid="{00000000-0010-0000-0000-00000D000000}" name="category3" dataDxfId="11">
      <calculatedColumnFormula>IF(J1=Data[[#This Row],[PrsntOrd]]-1,IF(OR(Data[[#This Row],[ID]]=B1+8,Data[[#This Row],[ID]]=B1-8),"Y",""),"")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I1:O29" totalsRowShown="0">
  <autoFilter ref="I1:O29" xr:uid="{00000000-0009-0000-0100-000002000000}"/>
  <sortState ref="I2:N29">
    <sortCondition descending="1" ref="I1:I29"/>
  </sortState>
  <tableColumns count="7">
    <tableColumn id="1" xr3:uid="{00000000-0010-0000-0100-000001000000}" name="Subject"/>
    <tableColumn id="7" xr3:uid="{00000000-0010-0000-0100-000007000000}" name="DN Buffer" dataDxfId="10">
      <calculatedColumnFormula>8-Table2[[#This Row],[DN Context Mismatch]]</calculatedColumnFormula>
    </tableColumn>
    <tableColumn id="2" xr3:uid="{00000000-0010-0000-0100-000002000000}" name="DN Context Mismatch"/>
    <tableColumn id="3" xr3:uid="{00000000-0010-0000-0100-000003000000}" name="NC Context mismatch"/>
    <tableColumn id="4" xr3:uid="{00000000-0010-0000-0100-000004000000}" name="NC Buffer" dataDxfId="9">
      <calculatedColumnFormula>7-Table2[[#This Row],[NC Context mismatch]]</calculatedColumnFormula>
    </tableColumn>
    <tableColumn id="5" xr3:uid="{00000000-0010-0000-0100-000005000000}" name="%NC responses" dataDxfId="8">
      <calculatedColumnFormula>(8-L2+K2)/16</calculatedColumnFormula>
    </tableColumn>
    <tableColumn id="6" xr3:uid="{00000000-0010-0000-0100-000006000000}" name="%DN Responses" dataDxfId="7">
      <calculatedColumnFormula>(8+L2-K2)/16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29" totalsRowShown="0">
  <autoFilter ref="A1:G29" xr:uid="{00000000-0009-0000-0100-000003000000}"/>
  <sortState ref="A2:G29">
    <sortCondition descending="1" ref="B1:B29"/>
  </sortState>
  <tableColumns count="7">
    <tableColumn id="1" xr3:uid="{00000000-0010-0000-0200-000001000000}" name="Row Labels" dataDxfId="6"/>
    <tableColumn id="2" xr3:uid="{00000000-0010-0000-0200-000002000000}" name="NC Buffer" dataDxfId="5">
      <calculatedColumnFormula>16-(Table3[[#This Row],[NC]]+Table3[[#This Row],[DN Mismatch]])</calculatedColumnFormula>
    </tableColumn>
    <tableColumn id="3" xr3:uid="{00000000-0010-0000-0200-000003000000}" name="NC" dataDxfId="4"/>
    <tableColumn id="4" xr3:uid="{00000000-0010-0000-0200-000004000000}" name="DN Mismatch" dataDxfId="3"/>
    <tableColumn id="5" xr3:uid="{00000000-0010-0000-0200-000005000000}" name="NC Mismatch" dataDxfId="2"/>
    <tableColumn id="6" xr3:uid="{00000000-0010-0000-0200-000006000000}" name="DN" dataDxfId="1"/>
    <tableColumn id="7" xr3:uid="{00000000-0010-0000-0200-000007000000}" name="DN Buffer" dataDxfId="0">
      <calculatedColumnFormula>15-(Table3[[#This Row],[DN]]+Table3[[#This Row],[NC Mismatch]])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Relationship Id="rId4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9"/>
  <sheetViews>
    <sheetView topLeftCell="A1081" zoomScaleNormal="100" workbookViewId="0" xr3:uid="{AEA406A1-0E4B-5B11-9CD5-51D6E497D94C}">
      <selection activeCell="L1121" sqref="A1:L1121"/>
    </sheetView>
  </sheetViews>
  <sheetFormatPr defaultRowHeight="15"/>
  <cols>
    <col min="1" max="1" width="9.7109375" customWidth="1"/>
    <col min="2" max="2" width="5" customWidth="1"/>
    <col min="3" max="3" width="81.140625" customWidth="1"/>
    <col min="4" max="4" width="81.7109375" customWidth="1"/>
    <col min="5" max="5" width="13.42578125" hidden="1" customWidth="1"/>
    <col min="6" max="6" width="6" hidden="1" customWidth="1"/>
    <col min="7" max="7" width="15.5703125" customWidth="1"/>
    <col min="8" max="8" width="9.5703125" hidden="1" customWidth="1"/>
    <col min="9" max="14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</v>
      </c>
      <c r="B2">
        <v>16</v>
      </c>
      <c r="C2" t="s">
        <v>13</v>
      </c>
      <c r="D2" t="s">
        <v>14</v>
      </c>
      <c r="E2" t="s">
        <v>15</v>
      </c>
      <c r="F2">
        <v>14.96</v>
      </c>
      <c r="G2" t="s">
        <v>16</v>
      </c>
      <c r="H2" t="s">
        <v>15</v>
      </c>
      <c r="I2" t="str">
        <f>IF(Data[[#This Row],[Truth Value]]=Data[[#This Row],[Correct]], "", "1")</f>
        <v/>
      </c>
      <c r="J2">
        <v>1</v>
      </c>
      <c r="K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">
        <f>INDEX(Sheet9!H$1:H$30,MATCH(Data[[#This Row],[Subject]],Sheet9!A$1:A$30))</f>
        <v>0.4375</v>
      </c>
      <c r="M2" t="str">
        <f>IF(J1=Data[[#This Row],[PrsntOrd]]-1,IF(OR(Data[[#This Row],[ID]]=B1+8,Data[[#This Row],[ID]]=B1-8),"Y",""),"")</f>
        <v/>
      </c>
    </row>
    <row r="3" spans="1:13">
      <c r="A3">
        <v>100</v>
      </c>
      <c r="B3">
        <v>6</v>
      </c>
      <c r="C3" t="s">
        <v>17</v>
      </c>
      <c r="D3" t="s">
        <v>18</v>
      </c>
      <c r="E3" t="s">
        <v>15</v>
      </c>
      <c r="F3">
        <v>8.4039999999999999</v>
      </c>
      <c r="G3" t="s">
        <v>19</v>
      </c>
      <c r="H3" t="s">
        <v>15</v>
      </c>
      <c r="I3" t="str">
        <f>IF(Data[[#This Row],[Truth Value]]=Data[[#This Row],[Correct]], "", "1")</f>
        <v/>
      </c>
      <c r="J3">
        <v>4</v>
      </c>
      <c r="K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">
        <f>INDEX(Sheet9!H$1:H$30,MATCH(Data[[#This Row],[Subject]],Sheet9!A$1:A$30))</f>
        <v>0.4375</v>
      </c>
      <c r="M3" t="str">
        <f>IF(J2=Data[[#This Row],[PrsntOrd]]-1,IF(OR(Data[[#This Row],[ID]]=B2+8,Data[[#This Row],[ID]]=B2-8),"Y",""),"")</f>
        <v/>
      </c>
    </row>
    <row r="4" spans="1:13">
      <c r="A4">
        <v>100</v>
      </c>
      <c r="B4">
        <v>7</v>
      </c>
      <c r="C4" t="s">
        <v>20</v>
      </c>
      <c r="D4" t="s">
        <v>21</v>
      </c>
      <c r="E4" t="s">
        <v>22</v>
      </c>
      <c r="F4">
        <v>9.1050000000000004</v>
      </c>
      <c r="G4" t="s">
        <v>19</v>
      </c>
      <c r="H4" t="s">
        <v>22</v>
      </c>
      <c r="I4" t="str">
        <f>IF(Data[[#This Row],[Truth Value]]=Data[[#This Row],[Correct]], "", "1")</f>
        <v/>
      </c>
      <c r="J4">
        <v>7</v>
      </c>
      <c r="K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">
        <f>INDEX(Sheet9!H$1:H$30,MATCH(Data[[#This Row],[Subject]],Sheet9!A$1:A$30))</f>
        <v>0.4375</v>
      </c>
      <c r="M4" t="str">
        <f>IF(J3=Data[[#This Row],[PrsntOrd]]-1,IF(OR(Data[[#This Row],[ID]]=B3+8,Data[[#This Row],[ID]]=B3-8),"Y",""),"")</f>
        <v/>
      </c>
    </row>
    <row r="5" spans="1:13">
      <c r="A5">
        <v>100</v>
      </c>
      <c r="B5">
        <v>9</v>
      </c>
      <c r="C5" t="s">
        <v>23</v>
      </c>
      <c r="D5" t="s">
        <v>24</v>
      </c>
      <c r="E5" t="s">
        <v>15</v>
      </c>
      <c r="F5">
        <v>6.81</v>
      </c>
      <c r="G5" t="s">
        <v>16</v>
      </c>
      <c r="H5" t="s">
        <v>15</v>
      </c>
      <c r="I5" t="str">
        <f>IF(Data[[#This Row],[Truth Value]]=Data[[#This Row],[Correct]], "", "1")</f>
        <v/>
      </c>
      <c r="J5">
        <v>9</v>
      </c>
      <c r="K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">
        <f>INDEX(Sheet9!H$1:H$30,MATCH(Data[[#This Row],[Subject]],Sheet9!A$1:A$30))</f>
        <v>0.4375</v>
      </c>
      <c r="M5" t="str">
        <f>IF(J4=Data[[#This Row],[PrsntOrd]]-1,IF(OR(Data[[#This Row],[ID]]=B4+8,Data[[#This Row],[ID]]=B4-8),"Y",""),"")</f>
        <v/>
      </c>
    </row>
    <row r="6" spans="1:13">
      <c r="A6">
        <v>100</v>
      </c>
      <c r="B6">
        <v>13</v>
      </c>
      <c r="C6" t="s">
        <v>25</v>
      </c>
      <c r="D6" t="s">
        <v>26</v>
      </c>
      <c r="E6" t="s">
        <v>15</v>
      </c>
      <c r="F6">
        <v>9.4570000000000007</v>
      </c>
      <c r="G6" t="s">
        <v>16</v>
      </c>
      <c r="H6" t="s">
        <v>15</v>
      </c>
      <c r="I6" t="str">
        <f>IF(Data[[#This Row],[Truth Value]]=Data[[#This Row],[Correct]], "", "1")</f>
        <v/>
      </c>
      <c r="J6">
        <v>12</v>
      </c>
      <c r="K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">
        <f>INDEX(Sheet9!H$1:H$30,MATCH(Data[[#This Row],[Subject]],Sheet9!A$1:A$30))</f>
        <v>0.4375</v>
      </c>
      <c r="M6" t="str">
        <f>IF(J5=Data[[#This Row],[PrsntOrd]]-1,IF(OR(Data[[#This Row],[ID]]=B5+8,Data[[#This Row],[ID]]=B5-8),"Y",""),"")</f>
        <v/>
      </c>
    </row>
    <row r="7" spans="1:13">
      <c r="A7">
        <v>100</v>
      </c>
      <c r="B7">
        <v>8</v>
      </c>
      <c r="C7" t="s">
        <v>27</v>
      </c>
      <c r="D7" t="s">
        <v>28</v>
      </c>
      <c r="E7" t="s">
        <v>22</v>
      </c>
      <c r="F7">
        <v>35.24</v>
      </c>
      <c r="G7" t="s">
        <v>19</v>
      </c>
      <c r="H7" t="s">
        <v>22</v>
      </c>
      <c r="I7" t="str">
        <f>IF(Data[[#This Row],[Truth Value]]=Data[[#This Row],[Correct]], "", "1")</f>
        <v/>
      </c>
      <c r="J7">
        <v>15</v>
      </c>
      <c r="K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">
        <f>INDEX(Sheet9!H$1:H$30,MATCH(Data[[#This Row],[Subject]],Sheet9!A$1:A$30))</f>
        <v>0.4375</v>
      </c>
      <c r="M7" t="str">
        <f>IF(J6=Data[[#This Row],[PrsntOrd]]-1,IF(OR(Data[[#This Row],[ID]]=B6+8,Data[[#This Row],[ID]]=B6-8),"Y",""),"")</f>
        <v/>
      </c>
    </row>
    <row r="8" spans="1:13">
      <c r="A8">
        <v>100</v>
      </c>
      <c r="B8">
        <v>10</v>
      </c>
      <c r="C8" t="s">
        <v>29</v>
      </c>
      <c r="D8" t="s">
        <v>30</v>
      </c>
      <c r="E8" t="s">
        <v>22</v>
      </c>
      <c r="F8">
        <v>6.8419999999999996</v>
      </c>
      <c r="G8" t="s">
        <v>16</v>
      </c>
      <c r="H8" t="s">
        <v>22</v>
      </c>
      <c r="I8" t="str">
        <f>IF(Data[[#This Row],[Truth Value]]=Data[[#This Row],[Correct]], "", "1")</f>
        <v/>
      </c>
      <c r="J8">
        <v>17</v>
      </c>
      <c r="K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">
        <f>INDEX(Sheet9!H$1:H$30,MATCH(Data[[#This Row],[Subject]],Sheet9!A$1:A$30))</f>
        <v>0.4375</v>
      </c>
      <c r="M8" t="str">
        <f>IF(J7=Data[[#This Row],[PrsntOrd]]-1,IF(OR(Data[[#This Row],[ID]]=B7+8,Data[[#This Row],[ID]]=B7-8),"Y",""),"")</f>
        <v/>
      </c>
    </row>
    <row r="9" spans="1:13">
      <c r="A9">
        <v>100</v>
      </c>
      <c r="B9">
        <v>4</v>
      </c>
      <c r="C9" t="s">
        <v>31</v>
      </c>
      <c r="D9" t="s">
        <v>32</v>
      </c>
      <c r="E9" t="s">
        <v>15</v>
      </c>
      <c r="F9">
        <v>22.08</v>
      </c>
      <c r="G9" t="s">
        <v>19</v>
      </c>
      <c r="H9" t="s">
        <v>15</v>
      </c>
      <c r="I9" t="str">
        <f>IF(Data[[#This Row],[Truth Value]]=Data[[#This Row],[Correct]], "", "1")</f>
        <v/>
      </c>
      <c r="J9">
        <v>20</v>
      </c>
      <c r="K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">
        <f>INDEX(Sheet9!H$1:H$30,MATCH(Data[[#This Row],[Subject]],Sheet9!A$1:A$30))</f>
        <v>0.4375</v>
      </c>
      <c r="M9" t="str">
        <f>IF(J8=Data[[#This Row],[PrsntOrd]]-1,IF(OR(Data[[#This Row],[ID]]=B8+8,Data[[#This Row],[ID]]=B8-8),"Y",""),"")</f>
        <v/>
      </c>
    </row>
    <row r="10" spans="1:13">
      <c r="A10">
        <v>100</v>
      </c>
      <c r="B10">
        <v>5</v>
      </c>
      <c r="C10" t="s">
        <v>33</v>
      </c>
      <c r="D10" t="s">
        <v>34</v>
      </c>
      <c r="E10" t="s">
        <v>22</v>
      </c>
      <c r="F10">
        <v>5.0170000000000003</v>
      </c>
      <c r="G10" t="s">
        <v>19</v>
      </c>
      <c r="H10" t="s">
        <v>22</v>
      </c>
      <c r="I10" t="str">
        <f>IF(Data[[#This Row],[Truth Value]]=Data[[#This Row],[Correct]], "", "1")</f>
        <v/>
      </c>
      <c r="J10">
        <v>21</v>
      </c>
      <c r="K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">
        <f>INDEX(Sheet9!H$1:H$30,MATCH(Data[[#This Row],[Subject]],Sheet9!A$1:A$30))</f>
        <v>0.4375</v>
      </c>
      <c r="M10" t="str">
        <f>IF(J9=Data[[#This Row],[PrsntOrd]]-1,IF(OR(Data[[#This Row],[ID]]=B9+8,Data[[#This Row],[ID]]=B9-8),"Y",""),"")</f>
        <v/>
      </c>
    </row>
    <row r="11" spans="1:13">
      <c r="A11">
        <v>100</v>
      </c>
      <c r="B11">
        <v>11</v>
      </c>
      <c r="C11" t="s">
        <v>35</v>
      </c>
      <c r="D11" t="s">
        <v>36</v>
      </c>
      <c r="E11" t="s">
        <v>15</v>
      </c>
      <c r="F11">
        <v>20.25</v>
      </c>
      <c r="G11" t="s">
        <v>16</v>
      </c>
      <c r="H11" t="s">
        <v>15</v>
      </c>
      <c r="I11" t="str">
        <f>IF(Data[[#This Row],[Truth Value]]=Data[[#This Row],[Correct]], "", "1")</f>
        <v/>
      </c>
      <c r="J11">
        <v>23</v>
      </c>
      <c r="K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1">
        <f>INDEX(Sheet9!H$1:H$30,MATCH(Data[[#This Row],[Subject]],Sheet9!A$1:A$30))</f>
        <v>0.4375</v>
      </c>
      <c r="M11" t="str">
        <f>IF(J10=Data[[#This Row],[PrsntOrd]]-1,IF(OR(Data[[#This Row],[ID]]=B10+8,Data[[#This Row],[ID]]=B10-8),"Y",""),"")</f>
        <v/>
      </c>
    </row>
    <row r="12" spans="1:13">
      <c r="A12">
        <v>100</v>
      </c>
      <c r="B12">
        <v>14</v>
      </c>
      <c r="C12" t="s">
        <v>37</v>
      </c>
      <c r="D12" t="s">
        <v>38</v>
      </c>
      <c r="E12" t="s">
        <v>22</v>
      </c>
      <c r="F12">
        <v>9.01</v>
      </c>
      <c r="G12" t="s">
        <v>16</v>
      </c>
      <c r="H12" t="s">
        <v>22</v>
      </c>
      <c r="I12" t="str">
        <f>IF(Data[[#This Row],[Truth Value]]=Data[[#This Row],[Correct]], "", "1")</f>
        <v/>
      </c>
      <c r="J12">
        <v>28</v>
      </c>
      <c r="K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2">
        <f>INDEX(Sheet9!H$1:H$30,MATCH(Data[[#This Row],[Subject]],Sheet9!A$1:A$30))</f>
        <v>0.4375</v>
      </c>
      <c r="M12" t="str">
        <f>IF(J11=Data[[#This Row],[PrsntOrd]]-1,IF(OR(Data[[#This Row],[ID]]=B11+8,Data[[#This Row],[ID]]=B11-8),"Y",""),"")</f>
        <v/>
      </c>
    </row>
    <row r="13" spans="1:13">
      <c r="A13">
        <v>100</v>
      </c>
      <c r="B13">
        <v>3</v>
      </c>
      <c r="C13" t="s">
        <v>39</v>
      </c>
      <c r="D13" t="s">
        <v>36</v>
      </c>
      <c r="E13" t="s">
        <v>15</v>
      </c>
      <c r="F13">
        <v>6.6820000000000004</v>
      </c>
      <c r="G13" t="s">
        <v>19</v>
      </c>
      <c r="H13" t="s">
        <v>15</v>
      </c>
      <c r="I13" t="str">
        <f>IF(Data[[#This Row],[Truth Value]]=Data[[#This Row],[Correct]], "", "1")</f>
        <v/>
      </c>
      <c r="J13">
        <v>30</v>
      </c>
      <c r="K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3">
        <f>INDEX(Sheet9!H$1:H$30,MATCH(Data[[#This Row],[Subject]],Sheet9!A$1:A$30))</f>
        <v>0.4375</v>
      </c>
      <c r="M13" t="str">
        <f>IF(J12=Data[[#This Row],[PrsntOrd]]-1,IF(OR(Data[[#This Row],[ID]]=B12+8,Data[[#This Row],[ID]]=B12-8),"Y",""),"")</f>
        <v/>
      </c>
    </row>
    <row r="14" spans="1:13">
      <c r="A14">
        <v>100</v>
      </c>
      <c r="B14">
        <v>2</v>
      </c>
      <c r="C14" t="s">
        <v>40</v>
      </c>
      <c r="D14" t="s">
        <v>30</v>
      </c>
      <c r="E14" t="s">
        <v>15</v>
      </c>
      <c r="F14">
        <v>7.3220000000000001</v>
      </c>
      <c r="G14" t="s">
        <v>19</v>
      </c>
      <c r="H14" t="s">
        <v>15</v>
      </c>
      <c r="I14" t="str">
        <f>IF(Data[[#This Row],[Truth Value]]=Data[[#This Row],[Correct]], "", "1")</f>
        <v/>
      </c>
      <c r="J14">
        <v>34</v>
      </c>
      <c r="K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4">
        <f>INDEX(Sheet9!H$1:H$30,MATCH(Data[[#This Row],[Subject]],Sheet9!A$1:A$30))</f>
        <v>0.4375</v>
      </c>
      <c r="M14" t="str">
        <f>IF(J13=Data[[#This Row],[PrsntOrd]]-1,IF(OR(Data[[#This Row],[ID]]=B13+8,Data[[#This Row],[ID]]=B13-8),"Y",""),"")</f>
        <v/>
      </c>
    </row>
    <row r="15" spans="1:13">
      <c r="A15">
        <v>100</v>
      </c>
      <c r="B15">
        <v>12</v>
      </c>
      <c r="C15" t="s">
        <v>41</v>
      </c>
      <c r="D15" t="s">
        <v>42</v>
      </c>
      <c r="E15" t="s">
        <v>22</v>
      </c>
      <c r="F15">
        <v>7.4569999999999999</v>
      </c>
      <c r="G15" t="s">
        <v>16</v>
      </c>
      <c r="H15" t="s">
        <v>22</v>
      </c>
      <c r="I15" t="str">
        <f>IF(Data[[#This Row],[Truth Value]]=Data[[#This Row],[Correct]], "", "1")</f>
        <v/>
      </c>
      <c r="J15">
        <v>35</v>
      </c>
      <c r="K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5">
        <f>INDEX(Sheet9!H$1:H$30,MATCH(Data[[#This Row],[Subject]],Sheet9!A$1:A$30))</f>
        <v>0.4375</v>
      </c>
      <c r="M15" t="str">
        <f>IF(J14=Data[[#This Row],[PrsntOrd]]-1,IF(OR(Data[[#This Row],[ID]]=B14+8,Data[[#This Row],[ID]]=B14-8),"Y",""),"")</f>
        <v/>
      </c>
    </row>
    <row r="16" spans="1:13">
      <c r="A16">
        <v>100</v>
      </c>
      <c r="B16">
        <v>15</v>
      </c>
      <c r="C16" t="s">
        <v>43</v>
      </c>
      <c r="D16" t="s">
        <v>44</v>
      </c>
      <c r="E16" t="s">
        <v>22</v>
      </c>
      <c r="F16">
        <v>4.4829999999999997</v>
      </c>
      <c r="G16" t="s">
        <v>16</v>
      </c>
      <c r="H16" t="s">
        <v>22</v>
      </c>
      <c r="I16" t="str">
        <f>IF(Data[[#This Row],[Truth Value]]=Data[[#This Row],[Correct]], "", "1")</f>
        <v/>
      </c>
      <c r="J16">
        <v>37</v>
      </c>
      <c r="K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6">
        <f>INDEX(Sheet9!H$1:H$30,MATCH(Data[[#This Row],[Subject]],Sheet9!A$1:A$30))</f>
        <v>0.4375</v>
      </c>
      <c r="M16" t="str">
        <f>IF(J15=Data[[#This Row],[PrsntOrd]]-1,IF(OR(Data[[#This Row],[ID]]=B15+8,Data[[#This Row],[ID]]=B15-8),"Y",""),"")</f>
        <v/>
      </c>
    </row>
    <row r="17" spans="1:13">
      <c r="A17">
        <v>100</v>
      </c>
      <c r="B17">
        <v>1</v>
      </c>
      <c r="C17" t="s">
        <v>45</v>
      </c>
      <c r="D17" t="s">
        <v>46</v>
      </c>
      <c r="E17" t="s">
        <v>15</v>
      </c>
      <c r="F17">
        <v>14.71</v>
      </c>
      <c r="G17" t="s">
        <v>19</v>
      </c>
      <c r="H17" t="s">
        <v>22</v>
      </c>
      <c r="I17" t="str">
        <f>IF(Data[[#This Row],[Truth Value]]=Data[[#This Row],[Correct]], "", "1")</f>
        <v>1</v>
      </c>
      <c r="J17">
        <v>39</v>
      </c>
      <c r="K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17">
        <f>INDEX(Sheet9!H$1:H$30,MATCH(Data[[#This Row],[Subject]],Sheet9!A$1:A$30))</f>
        <v>0.4375</v>
      </c>
      <c r="M17" t="str">
        <f>IF(J16=Data[[#This Row],[PrsntOrd]]-1,IF(OR(Data[[#This Row],[ID]]=B16+8,Data[[#This Row],[ID]]=B16-8),"Y",""),"")</f>
        <v/>
      </c>
    </row>
    <row r="18" spans="1:13">
      <c r="A18">
        <v>100</v>
      </c>
      <c r="B18">
        <v>17</v>
      </c>
      <c r="C18" t="s">
        <v>47</v>
      </c>
      <c r="D18" t="s">
        <v>48</v>
      </c>
      <c r="E18" t="s">
        <v>15</v>
      </c>
      <c r="F18">
        <v>4.2910000000000004</v>
      </c>
      <c r="G18" t="s">
        <v>49</v>
      </c>
      <c r="H18" t="s">
        <v>15</v>
      </c>
      <c r="I18" t="str">
        <f>IF(Data[[#This Row],[Truth Value]]=Data[[#This Row],[Correct]], "", "1")</f>
        <v/>
      </c>
      <c r="J18">
        <v>33</v>
      </c>
      <c r="K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">
        <f>INDEX(Sheet9!H$1:H$30,MATCH(Data[[#This Row],[Subject]],Sheet9!A$1:A$30))</f>
        <v>0.4375</v>
      </c>
      <c r="M18" t="str">
        <f>IF(J17=Data[[#This Row],[PrsntOrd]]-1,IF(OR(Data[[#This Row],[ID]]=B17+8,Data[[#This Row],[ID]]=B17-8),"Y",""),"")</f>
        <v/>
      </c>
    </row>
    <row r="19" spans="1:13">
      <c r="A19">
        <v>100</v>
      </c>
      <c r="B19">
        <v>18</v>
      </c>
      <c r="C19" t="s">
        <v>50</v>
      </c>
      <c r="D19" t="s">
        <v>51</v>
      </c>
      <c r="E19" t="s">
        <v>15</v>
      </c>
      <c r="F19">
        <v>6.194</v>
      </c>
      <c r="G19" t="s">
        <v>49</v>
      </c>
      <c r="H19" t="s">
        <v>15</v>
      </c>
      <c r="I19" t="str">
        <f>IF(Data[[#This Row],[Truth Value]]=Data[[#This Row],[Correct]], "", "1")</f>
        <v/>
      </c>
      <c r="J19">
        <v>8</v>
      </c>
      <c r="K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">
        <f>INDEX(Sheet9!H$1:H$30,MATCH(Data[[#This Row],[Subject]],Sheet9!A$1:A$30))</f>
        <v>0.4375</v>
      </c>
      <c r="M19" t="str">
        <f>IF(J18=Data[[#This Row],[PrsntOrd]]-1,IF(OR(Data[[#This Row],[ID]]=B18+8,Data[[#This Row],[ID]]=B18-8),"Y",""),"")</f>
        <v/>
      </c>
    </row>
    <row r="20" spans="1:13">
      <c r="A20">
        <v>100</v>
      </c>
      <c r="B20">
        <v>19</v>
      </c>
      <c r="C20" t="s">
        <v>52</v>
      </c>
      <c r="D20" t="s">
        <v>53</v>
      </c>
      <c r="E20" t="s">
        <v>22</v>
      </c>
      <c r="F20">
        <v>4.1559999999999997</v>
      </c>
      <c r="G20" t="s">
        <v>49</v>
      </c>
      <c r="H20" t="s">
        <v>22</v>
      </c>
      <c r="I20" t="str">
        <f>IF(Data[[#This Row],[Truth Value]]=Data[[#This Row],[Correct]], "", "1")</f>
        <v/>
      </c>
      <c r="J20">
        <v>36</v>
      </c>
      <c r="K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0">
        <f>INDEX(Sheet9!H$1:H$30,MATCH(Data[[#This Row],[Subject]],Sheet9!A$1:A$30))</f>
        <v>0.4375</v>
      </c>
      <c r="M20" t="str">
        <f>IF(J19=Data[[#This Row],[PrsntOrd]]-1,IF(OR(Data[[#This Row],[ID]]=B19+8,Data[[#This Row],[ID]]=B19-8),"Y",""),"")</f>
        <v/>
      </c>
    </row>
    <row r="21" spans="1:13">
      <c r="A21">
        <v>100</v>
      </c>
      <c r="B21">
        <v>20</v>
      </c>
      <c r="C21" t="s">
        <v>54</v>
      </c>
      <c r="D21" t="s">
        <v>55</v>
      </c>
      <c r="E21" t="s">
        <v>22</v>
      </c>
      <c r="F21">
        <v>4.1390000000000002</v>
      </c>
      <c r="G21" t="s">
        <v>49</v>
      </c>
      <c r="H21" t="s">
        <v>22</v>
      </c>
      <c r="I21" t="str">
        <f>IF(Data[[#This Row],[Truth Value]]=Data[[#This Row],[Correct]], "", "1")</f>
        <v/>
      </c>
      <c r="J21">
        <v>19</v>
      </c>
      <c r="K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1">
        <f>INDEX(Sheet9!H$1:H$30,MATCH(Data[[#This Row],[Subject]],Sheet9!A$1:A$30))</f>
        <v>0.4375</v>
      </c>
      <c r="M21" t="str">
        <f>IF(J20=Data[[#This Row],[PrsntOrd]]-1,IF(OR(Data[[#This Row],[ID]]=B20+8,Data[[#This Row],[ID]]=B20-8),"Y",""),"")</f>
        <v/>
      </c>
    </row>
    <row r="22" spans="1:13">
      <c r="A22">
        <v>100</v>
      </c>
      <c r="B22">
        <v>21</v>
      </c>
      <c r="C22" t="s">
        <v>56</v>
      </c>
      <c r="D22" t="s">
        <v>57</v>
      </c>
      <c r="E22" t="s">
        <v>22</v>
      </c>
      <c r="F22">
        <v>3.7229999999999999</v>
      </c>
      <c r="G22" t="s">
        <v>49</v>
      </c>
      <c r="H22" t="s">
        <v>22</v>
      </c>
      <c r="I22" t="str">
        <f>IF(Data[[#This Row],[Truth Value]]=Data[[#This Row],[Correct]], "", "1")</f>
        <v/>
      </c>
      <c r="J22">
        <v>27</v>
      </c>
      <c r="K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">
        <f>INDEX(Sheet9!H$1:H$30,MATCH(Data[[#This Row],[Subject]],Sheet9!A$1:A$30))</f>
        <v>0.4375</v>
      </c>
      <c r="M22" t="str">
        <f>IF(J21=Data[[#This Row],[PrsntOrd]]-1,IF(OR(Data[[#This Row],[ID]]=B21+8,Data[[#This Row],[ID]]=B21-8),"Y",""),"")</f>
        <v/>
      </c>
    </row>
    <row r="23" spans="1:13">
      <c r="A23">
        <v>100</v>
      </c>
      <c r="B23">
        <v>22</v>
      </c>
      <c r="C23" t="s">
        <v>58</v>
      </c>
      <c r="D23" t="s">
        <v>59</v>
      </c>
      <c r="E23" t="s">
        <v>15</v>
      </c>
      <c r="F23">
        <v>5.931</v>
      </c>
      <c r="G23" t="s">
        <v>49</v>
      </c>
      <c r="H23" t="s">
        <v>15</v>
      </c>
      <c r="I23" t="str">
        <f>IF(Data[[#This Row],[Truth Value]]=Data[[#This Row],[Correct]], "", "1")</f>
        <v/>
      </c>
      <c r="J23">
        <v>3</v>
      </c>
      <c r="K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">
        <f>INDEX(Sheet9!H$1:H$30,MATCH(Data[[#This Row],[Subject]],Sheet9!A$1:A$30))</f>
        <v>0.4375</v>
      </c>
      <c r="M23" t="str">
        <f>IF(J22=Data[[#This Row],[PrsntOrd]]-1,IF(OR(Data[[#This Row],[ID]]=B22+8,Data[[#This Row],[ID]]=B22-8),"Y",""),"")</f>
        <v/>
      </c>
    </row>
    <row r="24" spans="1:13">
      <c r="A24">
        <v>100</v>
      </c>
      <c r="B24">
        <v>23</v>
      </c>
      <c r="C24" t="s">
        <v>60</v>
      </c>
      <c r="D24" t="s">
        <v>61</v>
      </c>
      <c r="E24" t="s">
        <v>15</v>
      </c>
      <c r="F24">
        <v>23.38</v>
      </c>
      <c r="G24" t="s">
        <v>49</v>
      </c>
      <c r="H24" t="s">
        <v>15</v>
      </c>
      <c r="I24" t="str">
        <f>IF(Data[[#This Row],[Truth Value]]=Data[[#This Row],[Correct]], "", "1")</f>
        <v/>
      </c>
      <c r="J24">
        <v>24</v>
      </c>
      <c r="K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4">
        <f>INDEX(Sheet9!H$1:H$30,MATCH(Data[[#This Row],[Subject]],Sheet9!A$1:A$30))</f>
        <v>0.4375</v>
      </c>
      <c r="M24" t="str">
        <f>IF(J23=Data[[#This Row],[PrsntOrd]]-1,IF(OR(Data[[#This Row],[ID]]=B23+8,Data[[#This Row],[ID]]=B23-8),"Y",""),"")</f>
        <v/>
      </c>
    </row>
    <row r="25" spans="1:13">
      <c r="A25">
        <v>100</v>
      </c>
      <c r="B25">
        <v>24</v>
      </c>
      <c r="C25" t="s">
        <v>62</v>
      </c>
      <c r="D25" t="s">
        <v>63</v>
      </c>
      <c r="E25" t="s">
        <v>22</v>
      </c>
      <c r="F25">
        <v>7.7789999999999999</v>
      </c>
      <c r="G25" t="s">
        <v>49</v>
      </c>
      <c r="H25" t="s">
        <v>22</v>
      </c>
      <c r="I25" t="str">
        <f>IF(Data[[#This Row],[Truth Value]]=Data[[#This Row],[Correct]], "", "1")</f>
        <v/>
      </c>
      <c r="J25">
        <v>11</v>
      </c>
      <c r="K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5">
        <f>INDEX(Sheet9!H$1:H$30,MATCH(Data[[#This Row],[Subject]],Sheet9!A$1:A$30))</f>
        <v>0.4375</v>
      </c>
      <c r="M25" t="str">
        <f>IF(J24=Data[[#This Row],[PrsntOrd]]-1,IF(OR(Data[[#This Row],[ID]]=B24+8,Data[[#This Row],[ID]]=B24-8),"Y",""),"")</f>
        <v/>
      </c>
    </row>
    <row r="26" spans="1:13">
      <c r="A26">
        <v>100</v>
      </c>
      <c r="B26">
        <v>25</v>
      </c>
      <c r="C26" t="s">
        <v>64</v>
      </c>
      <c r="D26" t="s">
        <v>65</v>
      </c>
      <c r="E26" t="s">
        <v>15</v>
      </c>
      <c r="F26">
        <v>10.96</v>
      </c>
      <c r="G26" t="s">
        <v>66</v>
      </c>
      <c r="H26" t="s">
        <v>15</v>
      </c>
      <c r="I26" t="str">
        <f>IF(Data[[#This Row],[Truth Value]]=Data[[#This Row],[Correct]], "", "1")</f>
        <v/>
      </c>
      <c r="J26">
        <v>32</v>
      </c>
      <c r="K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">
        <f>INDEX(Sheet9!H$1:H$30,MATCH(Data[[#This Row],[Subject]],Sheet9!A$1:A$30))</f>
        <v>0.4375</v>
      </c>
      <c r="M26" t="str">
        <f>IF(J25=Data[[#This Row],[PrsntOrd]]-1,IF(OR(Data[[#This Row],[ID]]=B25+8,Data[[#This Row],[ID]]=B25-8),"Y",""),"")</f>
        <v/>
      </c>
    </row>
    <row r="27" spans="1:13">
      <c r="A27">
        <v>100</v>
      </c>
      <c r="B27">
        <v>26</v>
      </c>
      <c r="C27" t="s">
        <v>67</v>
      </c>
      <c r="D27" t="s">
        <v>68</v>
      </c>
      <c r="E27" t="s">
        <v>22</v>
      </c>
      <c r="F27">
        <v>8.7159999999999993</v>
      </c>
      <c r="G27" t="s">
        <v>66</v>
      </c>
      <c r="H27" t="s">
        <v>22</v>
      </c>
      <c r="I27" t="str">
        <f>IF(Data[[#This Row],[Truth Value]]=Data[[#This Row],[Correct]], "", "1")</f>
        <v/>
      </c>
      <c r="J27">
        <v>10</v>
      </c>
      <c r="K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">
        <f>INDEX(Sheet9!H$1:H$30,MATCH(Data[[#This Row],[Subject]],Sheet9!A$1:A$30))</f>
        <v>0.4375</v>
      </c>
      <c r="M27" t="str">
        <f>IF(J26=Data[[#This Row],[PrsntOrd]]-1,IF(OR(Data[[#This Row],[ID]]=B26+8,Data[[#This Row],[ID]]=B26-8),"Y",""),"")</f>
        <v/>
      </c>
    </row>
    <row r="28" spans="1:13">
      <c r="A28">
        <v>100</v>
      </c>
      <c r="B28">
        <v>27</v>
      </c>
      <c r="C28" t="s">
        <v>69</v>
      </c>
      <c r="D28" t="s">
        <v>70</v>
      </c>
      <c r="E28" t="s">
        <v>15</v>
      </c>
      <c r="F28">
        <v>4.9240000000000004</v>
      </c>
      <c r="G28" t="s">
        <v>66</v>
      </c>
      <c r="H28" t="s">
        <v>15</v>
      </c>
      <c r="I28" t="str">
        <f>IF(Data[[#This Row],[Truth Value]]=Data[[#This Row],[Correct]], "", "1")</f>
        <v/>
      </c>
      <c r="J28">
        <v>2</v>
      </c>
      <c r="K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8">
        <f>INDEX(Sheet9!H$1:H$30,MATCH(Data[[#This Row],[Subject]],Sheet9!A$1:A$30))</f>
        <v>0.4375</v>
      </c>
      <c r="M28" t="str">
        <f>IF(J27=Data[[#This Row],[PrsntOrd]]-1,IF(OR(Data[[#This Row],[ID]]=B27+8,Data[[#This Row],[ID]]=B27-8),"Y",""),"")</f>
        <v/>
      </c>
    </row>
    <row r="29" spans="1:13">
      <c r="A29">
        <v>100</v>
      </c>
      <c r="B29">
        <v>28</v>
      </c>
      <c r="C29" t="s">
        <v>71</v>
      </c>
      <c r="D29" t="s">
        <v>72</v>
      </c>
      <c r="E29" t="s">
        <v>15</v>
      </c>
      <c r="F29">
        <v>7.73</v>
      </c>
      <c r="G29" t="s">
        <v>66</v>
      </c>
      <c r="H29" t="s">
        <v>15</v>
      </c>
      <c r="I29" t="str">
        <f>IF(Data[[#This Row],[Truth Value]]=Data[[#This Row],[Correct]], "", "1")</f>
        <v/>
      </c>
      <c r="J29">
        <v>40</v>
      </c>
      <c r="K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9">
        <f>INDEX(Sheet9!H$1:H$30,MATCH(Data[[#This Row],[Subject]],Sheet9!A$1:A$30))</f>
        <v>0.4375</v>
      </c>
      <c r="M29" t="str">
        <f>IF(J28=Data[[#This Row],[PrsntOrd]]-1,IF(OR(Data[[#This Row],[ID]]=B28+8,Data[[#This Row],[ID]]=B28-8),"Y",""),"")</f>
        <v/>
      </c>
    </row>
    <row r="30" spans="1:13">
      <c r="A30">
        <v>100</v>
      </c>
      <c r="B30">
        <v>29</v>
      </c>
      <c r="C30" t="s">
        <v>73</v>
      </c>
      <c r="D30" t="s">
        <v>74</v>
      </c>
      <c r="E30" t="s">
        <v>15</v>
      </c>
      <c r="F30">
        <v>10.01</v>
      </c>
      <c r="G30" t="s">
        <v>66</v>
      </c>
      <c r="H30" t="s">
        <v>15</v>
      </c>
      <c r="I30" t="str">
        <f>IF(Data[[#This Row],[Truth Value]]=Data[[#This Row],[Correct]], "", "1")</f>
        <v/>
      </c>
      <c r="J30">
        <v>14</v>
      </c>
      <c r="K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">
        <f>INDEX(Sheet9!H$1:H$30,MATCH(Data[[#This Row],[Subject]],Sheet9!A$1:A$30))</f>
        <v>0.4375</v>
      </c>
      <c r="M30" t="str">
        <f>IF(J29=Data[[#This Row],[PrsntOrd]]-1,IF(OR(Data[[#This Row],[ID]]=B29+8,Data[[#This Row],[ID]]=B29-8),"Y",""),"")</f>
        <v/>
      </c>
    </row>
    <row r="31" spans="1:13">
      <c r="A31">
        <v>100</v>
      </c>
      <c r="B31">
        <v>30</v>
      </c>
      <c r="C31" t="s">
        <v>75</v>
      </c>
      <c r="D31" t="s">
        <v>76</v>
      </c>
      <c r="E31" t="s">
        <v>22</v>
      </c>
      <c r="F31">
        <v>22.75</v>
      </c>
      <c r="G31" t="s">
        <v>66</v>
      </c>
      <c r="H31" t="s">
        <v>22</v>
      </c>
      <c r="I31" t="str">
        <f>IF(Data[[#This Row],[Truth Value]]=Data[[#This Row],[Correct]], "", "1")</f>
        <v/>
      </c>
      <c r="J31">
        <v>16</v>
      </c>
      <c r="K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">
        <f>INDEX(Sheet9!H$1:H$30,MATCH(Data[[#This Row],[Subject]],Sheet9!A$1:A$30))</f>
        <v>0.4375</v>
      </c>
      <c r="M31" t="str">
        <f>IF(J30=Data[[#This Row],[PrsntOrd]]-1,IF(OR(Data[[#This Row],[ID]]=B30+8,Data[[#This Row],[ID]]=B30-8),"Y",""),"")</f>
        <v/>
      </c>
    </row>
    <row r="32" spans="1:13">
      <c r="A32">
        <v>100</v>
      </c>
      <c r="B32">
        <v>31</v>
      </c>
      <c r="C32" t="s">
        <v>77</v>
      </c>
      <c r="D32" t="s">
        <v>78</v>
      </c>
      <c r="E32" t="s">
        <v>22</v>
      </c>
      <c r="F32">
        <v>6.01</v>
      </c>
      <c r="G32" t="s">
        <v>66</v>
      </c>
      <c r="H32" t="s">
        <v>22</v>
      </c>
      <c r="I32" t="str">
        <f>IF(Data[[#This Row],[Truth Value]]=Data[[#This Row],[Correct]], "", "1")</f>
        <v/>
      </c>
      <c r="J32">
        <v>22</v>
      </c>
      <c r="K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2">
        <f>INDEX(Sheet9!H$1:H$30,MATCH(Data[[#This Row],[Subject]],Sheet9!A$1:A$30))</f>
        <v>0.4375</v>
      </c>
      <c r="M32" t="str">
        <f>IF(J31=Data[[#This Row],[PrsntOrd]]-1,IF(OR(Data[[#This Row],[ID]]=B31+8,Data[[#This Row],[ID]]=B31-8),"Y",""),"")</f>
        <v/>
      </c>
    </row>
    <row r="33" spans="1:13">
      <c r="A33">
        <v>100</v>
      </c>
      <c r="B33">
        <v>32</v>
      </c>
      <c r="C33" t="s">
        <v>79</v>
      </c>
      <c r="D33" t="s">
        <v>80</v>
      </c>
      <c r="E33" t="s">
        <v>22</v>
      </c>
      <c r="F33">
        <v>3.81</v>
      </c>
      <c r="G33" t="s">
        <v>66</v>
      </c>
      <c r="H33" t="s">
        <v>22</v>
      </c>
      <c r="I33" t="str">
        <f>IF(Data[[#This Row],[Truth Value]]=Data[[#This Row],[Correct]], "", "1")</f>
        <v/>
      </c>
      <c r="J33">
        <v>26</v>
      </c>
      <c r="K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3">
        <f>INDEX(Sheet9!H$1:H$30,MATCH(Data[[#This Row],[Subject]],Sheet9!A$1:A$30))</f>
        <v>0.4375</v>
      </c>
      <c r="M33" t="str">
        <f>IF(J32=Data[[#This Row],[PrsntOrd]]-1,IF(OR(Data[[#This Row],[ID]]=B32+8,Data[[#This Row],[ID]]=B32-8),"Y",""),"")</f>
        <v/>
      </c>
    </row>
    <row r="34" spans="1:13">
      <c r="A34">
        <v>100</v>
      </c>
      <c r="B34">
        <v>33</v>
      </c>
      <c r="C34" t="s">
        <v>81</v>
      </c>
      <c r="D34" t="s">
        <v>82</v>
      </c>
      <c r="E34" t="s">
        <v>22</v>
      </c>
      <c r="F34">
        <v>3.9950000000000001</v>
      </c>
      <c r="G34" t="s">
        <v>83</v>
      </c>
      <c r="H34" t="s">
        <v>22</v>
      </c>
      <c r="I34" t="str">
        <f>IF(Data[[#This Row],[Truth Value]]=Data[[#This Row],[Correct]], "", "1")</f>
        <v/>
      </c>
      <c r="J34">
        <v>5</v>
      </c>
      <c r="K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">
        <f>INDEX(Sheet9!H$1:H$30,MATCH(Data[[#This Row],[Subject]],Sheet9!A$1:A$30))</f>
        <v>0.4375</v>
      </c>
      <c r="M34" t="str">
        <f>IF(J33=Data[[#This Row],[PrsntOrd]]-1,IF(OR(Data[[#This Row],[ID]]=B33+8,Data[[#This Row],[ID]]=B33-8),"Y",""),"")</f>
        <v/>
      </c>
    </row>
    <row r="35" spans="1:13">
      <c r="A35">
        <v>100</v>
      </c>
      <c r="B35">
        <v>34</v>
      </c>
      <c r="C35" t="s">
        <v>84</v>
      </c>
      <c r="D35" t="s">
        <v>85</v>
      </c>
      <c r="E35" t="s">
        <v>15</v>
      </c>
      <c r="F35">
        <v>4.5709999999999997</v>
      </c>
      <c r="G35" t="s">
        <v>83</v>
      </c>
      <c r="H35" t="s">
        <v>15</v>
      </c>
      <c r="I35" t="str">
        <f>IF(Data[[#This Row],[Truth Value]]=Data[[#This Row],[Correct]], "", "1")</f>
        <v/>
      </c>
      <c r="J35">
        <v>31</v>
      </c>
      <c r="K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">
        <f>INDEX(Sheet9!H$1:H$30,MATCH(Data[[#This Row],[Subject]],Sheet9!A$1:A$30))</f>
        <v>0.4375</v>
      </c>
      <c r="M35" t="str">
        <f>IF(J34=Data[[#This Row],[PrsntOrd]]-1,IF(OR(Data[[#This Row],[ID]]=B34+8,Data[[#This Row],[ID]]=B34-8),"Y",""),"")</f>
        <v/>
      </c>
    </row>
    <row r="36" spans="1:13">
      <c r="A36">
        <v>100</v>
      </c>
      <c r="B36">
        <v>35</v>
      </c>
      <c r="C36" t="s">
        <v>86</v>
      </c>
      <c r="D36" t="s">
        <v>87</v>
      </c>
      <c r="E36" t="s">
        <v>22</v>
      </c>
      <c r="F36">
        <v>2.0910000000000002</v>
      </c>
      <c r="G36" t="s">
        <v>83</v>
      </c>
      <c r="H36" t="s">
        <v>22</v>
      </c>
      <c r="I36" t="str">
        <f>IF(Data[[#This Row],[Truth Value]]=Data[[#This Row],[Correct]], "", "1")</f>
        <v/>
      </c>
      <c r="J36">
        <v>38</v>
      </c>
      <c r="K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6">
        <f>INDEX(Sheet9!H$1:H$30,MATCH(Data[[#This Row],[Subject]],Sheet9!A$1:A$30))</f>
        <v>0.4375</v>
      </c>
      <c r="M36" t="str">
        <f>IF(J35=Data[[#This Row],[PrsntOrd]]-1,IF(OR(Data[[#This Row],[ID]]=B35+8,Data[[#This Row],[ID]]=B35-8),"Y",""),"")</f>
        <v/>
      </c>
    </row>
    <row r="37" spans="1:13">
      <c r="A37">
        <v>100</v>
      </c>
      <c r="B37">
        <v>36</v>
      </c>
      <c r="C37" t="s">
        <v>88</v>
      </c>
      <c r="D37" t="s">
        <v>89</v>
      </c>
      <c r="E37" t="s">
        <v>22</v>
      </c>
      <c r="F37">
        <v>3.06</v>
      </c>
      <c r="G37" t="s">
        <v>83</v>
      </c>
      <c r="H37" t="s">
        <v>22</v>
      </c>
      <c r="I37" t="str">
        <f>IF(Data[[#This Row],[Truth Value]]=Data[[#This Row],[Correct]], "", "1")</f>
        <v/>
      </c>
      <c r="J37">
        <v>29</v>
      </c>
      <c r="K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7">
        <f>INDEX(Sheet9!H$1:H$30,MATCH(Data[[#This Row],[Subject]],Sheet9!A$1:A$30))</f>
        <v>0.4375</v>
      </c>
      <c r="M37" t="str">
        <f>IF(J36=Data[[#This Row],[PrsntOrd]]-1,IF(OR(Data[[#This Row],[ID]]=B36+8,Data[[#This Row],[ID]]=B36-8),"Y",""),"")</f>
        <v/>
      </c>
    </row>
    <row r="38" spans="1:13">
      <c r="A38">
        <v>100</v>
      </c>
      <c r="B38">
        <v>37</v>
      </c>
      <c r="C38" t="s">
        <v>90</v>
      </c>
      <c r="D38" t="s">
        <v>91</v>
      </c>
      <c r="E38" t="s">
        <v>15</v>
      </c>
      <c r="F38">
        <v>4.2910000000000004</v>
      </c>
      <c r="G38" t="s">
        <v>83</v>
      </c>
      <c r="H38" t="s">
        <v>15</v>
      </c>
      <c r="I38" t="str">
        <f>IF(Data[[#This Row],[Truth Value]]=Data[[#This Row],[Correct]], "", "1")</f>
        <v/>
      </c>
      <c r="J38">
        <v>13</v>
      </c>
      <c r="K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">
        <f>INDEX(Sheet9!H$1:H$30,MATCH(Data[[#This Row],[Subject]],Sheet9!A$1:A$30))</f>
        <v>0.4375</v>
      </c>
      <c r="M38" t="str">
        <f>IF(J37=Data[[#This Row],[PrsntOrd]]-1,IF(OR(Data[[#This Row],[ID]]=B37+8,Data[[#This Row],[ID]]=B37-8),"Y",""),"")</f>
        <v/>
      </c>
    </row>
    <row r="39" spans="1:13">
      <c r="A39">
        <v>100</v>
      </c>
      <c r="B39">
        <v>38</v>
      </c>
      <c r="C39" t="s">
        <v>92</v>
      </c>
      <c r="D39" t="s">
        <v>93</v>
      </c>
      <c r="E39" t="s">
        <v>22</v>
      </c>
      <c r="F39">
        <v>3.907</v>
      </c>
      <c r="G39" t="s">
        <v>83</v>
      </c>
      <c r="H39" t="s">
        <v>22</v>
      </c>
      <c r="I39" t="str">
        <f>IF(Data[[#This Row],[Truth Value]]=Data[[#This Row],[Correct]], "", "1")</f>
        <v/>
      </c>
      <c r="J39">
        <v>18</v>
      </c>
      <c r="K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">
        <f>INDEX(Sheet9!H$1:H$30,MATCH(Data[[#This Row],[Subject]],Sheet9!A$1:A$30))</f>
        <v>0.4375</v>
      </c>
      <c r="M39" t="str">
        <f>IF(J38=Data[[#This Row],[PrsntOrd]]-1,IF(OR(Data[[#This Row],[ID]]=B38+8,Data[[#This Row],[ID]]=B38-8),"Y",""),"")</f>
        <v/>
      </c>
    </row>
    <row r="40" spans="1:13">
      <c r="A40">
        <v>100</v>
      </c>
      <c r="B40">
        <v>39</v>
      </c>
      <c r="C40" t="s">
        <v>94</v>
      </c>
      <c r="D40" t="s">
        <v>95</v>
      </c>
      <c r="E40" t="s">
        <v>15</v>
      </c>
      <c r="F40">
        <v>5.8579999999999997</v>
      </c>
      <c r="G40" t="s">
        <v>83</v>
      </c>
      <c r="H40" t="s">
        <v>15</v>
      </c>
      <c r="I40" t="str">
        <f>IF(Data[[#This Row],[Truth Value]]=Data[[#This Row],[Correct]], "", "1")</f>
        <v/>
      </c>
      <c r="J40">
        <v>25</v>
      </c>
      <c r="K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0">
        <f>INDEX(Sheet9!H$1:H$30,MATCH(Data[[#This Row],[Subject]],Sheet9!A$1:A$30))</f>
        <v>0.4375</v>
      </c>
      <c r="M40" t="str">
        <f>IF(J39=Data[[#This Row],[PrsntOrd]]-1,IF(OR(Data[[#This Row],[ID]]=B39+8,Data[[#This Row],[ID]]=B39-8),"Y",""),"")</f>
        <v/>
      </c>
    </row>
    <row r="41" spans="1:13">
      <c r="A41">
        <v>100</v>
      </c>
      <c r="B41">
        <v>40</v>
      </c>
      <c r="C41" t="s">
        <v>96</v>
      </c>
      <c r="D41" t="s">
        <v>97</v>
      </c>
      <c r="E41" t="s">
        <v>15</v>
      </c>
      <c r="F41">
        <v>5.3620000000000001</v>
      </c>
      <c r="G41" t="s">
        <v>83</v>
      </c>
      <c r="H41" t="s">
        <v>15</v>
      </c>
      <c r="I41" t="str">
        <f>IF(Data[[#This Row],[Truth Value]]=Data[[#This Row],[Correct]], "", "1")</f>
        <v/>
      </c>
      <c r="J41">
        <v>6</v>
      </c>
      <c r="K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1">
        <f>INDEX(Sheet9!H$1:H$30,MATCH(Data[[#This Row],[Subject]],Sheet9!A$1:A$30))</f>
        <v>0.4375</v>
      </c>
      <c r="M41" t="str">
        <f>IF(J40=Data[[#This Row],[PrsntOrd]]-1,IF(OR(Data[[#This Row],[ID]]=B40+8,Data[[#This Row],[ID]]=B40-8),"Y",""),"")</f>
        <v/>
      </c>
    </row>
    <row r="42" spans="1:13">
      <c r="A42">
        <v>101</v>
      </c>
      <c r="B42">
        <v>12</v>
      </c>
      <c r="C42" t="s">
        <v>41</v>
      </c>
      <c r="D42" t="s">
        <v>42</v>
      </c>
      <c r="E42" t="s">
        <v>22</v>
      </c>
      <c r="F42">
        <v>8.7140000000000004</v>
      </c>
      <c r="G42" t="s">
        <v>16</v>
      </c>
      <c r="H42" t="s">
        <v>22</v>
      </c>
      <c r="I42" t="str">
        <f>IF(Data[[#This Row],[Truth Value]]=Data[[#This Row],[Correct]], "", "1")</f>
        <v/>
      </c>
      <c r="J42">
        <v>3</v>
      </c>
      <c r="K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2">
        <f>INDEX(Sheet9!H$1:H$30,MATCH(Data[[#This Row],[Subject]],Sheet9!A$1:A$30))</f>
        <v>0.4375</v>
      </c>
      <c r="M42" t="str">
        <f>IF(J41=Data[[#This Row],[PrsntOrd]]-1,IF(OR(Data[[#This Row],[ID]]=B41+8,Data[[#This Row],[ID]]=B41-8),"Y",""),"")</f>
        <v/>
      </c>
    </row>
    <row r="43" spans="1:13">
      <c r="A43">
        <v>101</v>
      </c>
      <c r="B43">
        <v>6</v>
      </c>
      <c r="C43" t="s">
        <v>17</v>
      </c>
      <c r="D43" t="s">
        <v>18</v>
      </c>
      <c r="E43" t="s">
        <v>15</v>
      </c>
      <c r="F43">
        <v>4.3220000000000001</v>
      </c>
      <c r="G43" t="s">
        <v>19</v>
      </c>
      <c r="H43" t="s">
        <v>15</v>
      </c>
      <c r="I43" t="str">
        <f>IF(Data[[#This Row],[Truth Value]]=Data[[#This Row],[Correct]], "", "1")</f>
        <v/>
      </c>
      <c r="J43">
        <v>5</v>
      </c>
      <c r="K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3">
        <f>INDEX(Sheet9!H$1:H$30,MATCH(Data[[#This Row],[Subject]],Sheet9!A$1:A$30))</f>
        <v>0.4375</v>
      </c>
      <c r="M43" t="str">
        <f>IF(J42=Data[[#This Row],[PrsntOrd]]-1,IF(OR(Data[[#This Row],[ID]]=B42+8,Data[[#This Row],[ID]]=B42-8),"Y",""),"")</f>
        <v/>
      </c>
    </row>
    <row r="44" spans="1:13">
      <c r="A44">
        <v>101</v>
      </c>
      <c r="B44">
        <v>13</v>
      </c>
      <c r="C44" t="s">
        <v>25</v>
      </c>
      <c r="D44" t="s">
        <v>26</v>
      </c>
      <c r="E44" t="s">
        <v>22</v>
      </c>
      <c r="F44">
        <v>12.59</v>
      </c>
      <c r="G44" t="s">
        <v>16</v>
      </c>
      <c r="H44" t="s">
        <v>15</v>
      </c>
      <c r="I44" t="str">
        <f>IF(Data[[#This Row],[Truth Value]]=Data[[#This Row],[Correct]], "", "1")</f>
        <v>1</v>
      </c>
      <c r="J44">
        <v>6</v>
      </c>
      <c r="K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44">
        <f>INDEX(Sheet9!H$1:H$30,MATCH(Data[[#This Row],[Subject]],Sheet9!A$1:A$30))</f>
        <v>0.4375</v>
      </c>
      <c r="M44" t="str">
        <f>IF(J43=Data[[#This Row],[PrsntOrd]]-1,IF(OR(Data[[#This Row],[ID]]=B43+8,Data[[#This Row],[ID]]=B43-8),"Y",""),"")</f>
        <v/>
      </c>
    </row>
    <row r="45" spans="1:13">
      <c r="A45">
        <v>101</v>
      </c>
      <c r="B45">
        <v>7</v>
      </c>
      <c r="C45" t="s">
        <v>20</v>
      </c>
      <c r="D45" t="s">
        <v>21</v>
      </c>
      <c r="E45" t="s">
        <v>22</v>
      </c>
      <c r="F45">
        <v>5.1619999999999999</v>
      </c>
      <c r="G45" t="s">
        <v>19</v>
      </c>
      <c r="H45" t="s">
        <v>22</v>
      </c>
      <c r="I45" t="str">
        <f>IF(Data[[#This Row],[Truth Value]]=Data[[#This Row],[Correct]], "", "1")</f>
        <v/>
      </c>
      <c r="J45">
        <v>9</v>
      </c>
      <c r="K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5">
        <f>INDEX(Sheet9!H$1:H$30,MATCH(Data[[#This Row],[Subject]],Sheet9!A$1:A$30))</f>
        <v>0.4375</v>
      </c>
      <c r="M45" t="str">
        <f>IF(J44=Data[[#This Row],[PrsntOrd]]-1,IF(OR(Data[[#This Row],[ID]]=B44+8,Data[[#This Row],[ID]]=B44-8),"Y",""),"")</f>
        <v/>
      </c>
    </row>
    <row r="46" spans="1:13">
      <c r="A46">
        <v>101</v>
      </c>
      <c r="B46">
        <v>3</v>
      </c>
      <c r="C46" t="s">
        <v>39</v>
      </c>
      <c r="D46" t="s">
        <v>36</v>
      </c>
      <c r="E46" t="s">
        <v>15</v>
      </c>
      <c r="F46">
        <v>5.4829999999999997</v>
      </c>
      <c r="G46" t="s">
        <v>19</v>
      </c>
      <c r="H46" t="s">
        <v>15</v>
      </c>
      <c r="I46" t="str">
        <f>IF(Data[[#This Row],[Truth Value]]=Data[[#This Row],[Correct]], "", "1")</f>
        <v/>
      </c>
      <c r="J46">
        <v>12</v>
      </c>
      <c r="K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6">
        <f>INDEX(Sheet9!H$1:H$30,MATCH(Data[[#This Row],[Subject]],Sheet9!A$1:A$30))</f>
        <v>0.4375</v>
      </c>
      <c r="M46" t="str">
        <f>IF(J45=Data[[#This Row],[PrsntOrd]]-1,IF(OR(Data[[#This Row],[ID]]=B45+8,Data[[#This Row],[ID]]=B45-8),"Y",""),"")</f>
        <v/>
      </c>
    </row>
    <row r="47" spans="1:13">
      <c r="A47">
        <v>101</v>
      </c>
      <c r="B47">
        <v>9</v>
      </c>
      <c r="C47" t="s">
        <v>23</v>
      </c>
      <c r="D47" t="s">
        <v>24</v>
      </c>
      <c r="E47" t="s">
        <v>15</v>
      </c>
      <c r="F47">
        <v>9.7149999999999999</v>
      </c>
      <c r="G47" t="s">
        <v>16</v>
      </c>
      <c r="H47" t="s">
        <v>15</v>
      </c>
      <c r="I47" t="str">
        <f>IF(Data[[#This Row],[Truth Value]]=Data[[#This Row],[Correct]], "", "1")</f>
        <v/>
      </c>
      <c r="J47">
        <v>14</v>
      </c>
      <c r="K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7">
        <f>INDEX(Sheet9!H$1:H$30,MATCH(Data[[#This Row],[Subject]],Sheet9!A$1:A$30))</f>
        <v>0.4375</v>
      </c>
      <c r="M47" t="str">
        <f>IF(J46=Data[[#This Row],[PrsntOrd]]-1,IF(OR(Data[[#This Row],[ID]]=B46+8,Data[[#This Row],[ID]]=B46-8),"Y",""),"")</f>
        <v/>
      </c>
    </row>
    <row r="48" spans="1:13">
      <c r="A48">
        <v>101</v>
      </c>
      <c r="B48">
        <v>1</v>
      </c>
      <c r="C48" t="s">
        <v>45</v>
      </c>
      <c r="D48" t="s">
        <v>46</v>
      </c>
      <c r="E48" t="s">
        <v>22</v>
      </c>
      <c r="F48">
        <v>6.1379999999999999</v>
      </c>
      <c r="G48" t="s">
        <v>19</v>
      </c>
      <c r="H48" t="s">
        <v>22</v>
      </c>
      <c r="I48" t="str">
        <f>IF(Data[[#This Row],[Truth Value]]=Data[[#This Row],[Correct]], "", "1")</f>
        <v/>
      </c>
      <c r="J48">
        <v>16</v>
      </c>
      <c r="K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8">
        <f>INDEX(Sheet9!H$1:H$30,MATCH(Data[[#This Row],[Subject]],Sheet9!A$1:A$30))</f>
        <v>0.4375</v>
      </c>
      <c r="M48" t="str">
        <f>IF(J47=Data[[#This Row],[PrsntOrd]]-1,IF(OR(Data[[#This Row],[ID]]=B47+8,Data[[#This Row],[ID]]=B47-8),"Y",""),"")</f>
        <v/>
      </c>
    </row>
    <row r="49" spans="1:13">
      <c r="A49">
        <v>101</v>
      </c>
      <c r="B49">
        <v>15</v>
      </c>
      <c r="C49" t="s">
        <v>43</v>
      </c>
      <c r="D49" t="s">
        <v>44</v>
      </c>
      <c r="E49" t="s">
        <v>15</v>
      </c>
      <c r="F49">
        <v>5.4169999999999998</v>
      </c>
      <c r="G49" t="s">
        <v>16</v>
      </c>
      <c r="H49" t="s">
        <v>22</v>
      </c>
      <c r="I49" t="str">
        <f>IF(Data[[#This Row],[Truth Value]]=Data[[#This Row],[Correct]], "", "1")</f>
        <v>1</v>
      </c>
      <c r="J49">
        <v>18</v>
      </c>
      <c r="K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49">
        <f>INDEX(Sheet9!H$1:H$30,MATCH(Data[[#This Row],[Subject]],Sheet9!A$1:A$30))</f>
        <v>0.4375</v>
      </c>
      <c r="M49" t="str">
        <f>IF(J48=Data[[#This Row],[PrsntOrd]]-1,IF(OR(Data[[#This Row],[ID]]=B48+8,Data[[#This Row],[ID]]=B48-8),"Y",""),"")</f>
        <v/>
      </c>
    </row>
    <row r="50" spans="1:13">
      <c r="A50">
        <v>101</v>
      </c>
      <c r="B50">
        <v>10</v>
      </c>
      <c r="C50" t="s">
        <v>29</v>
      </c>
      <c r="D50" t="s">
        <v>30</v>
      </c>
      <c r="E50" t="s">
        <v>22</v>
      </c>
      <c r="F50">
        <v>5.234</v>
      </c>
      <c r="G50" t="s">
        <v>16</v>
      </c>
      <c r="H50" t="s">
        <v>22</v>
      </c>
      <c r="I50" t="str">
        <f>IF(Data[[#This Row],[Truth Value]]=Data[[#This Row],[Correct]], "", "1")</f>
        <v/>
      </c>
      <c r="J50">
        <v>22</v>
      </c>
      <c r="K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0">
        <f>INDEX(Sheet9!H$1:H$30,MATCH(Data[[#This Row],[Subject]],Sheet9!A$1:A$30))</f>
        <v>0.4375</v>
      </c>
      <c r="M50" t="str">
        <f>IF(J49=Data[[#This Row],[PrsntOrd]]-1,IF(OR(Data[[#This Row],[ID]]=B49+8,Data[[#This Row],[ID]]=B49-8),"Y",""),"")</f>
        <v/>
      </c>
    </row>
    <row r="51" spans="1:13">
      <c r="A51">
        <v>101</v>
      </c>
      <c r="B51">
        <v>8</v>
      </c>
      <c r="C51" t="s">
        <v>27</v>
      </c>
      <c r="D51" t="s">
        <v>28</v>
      </c>
      <c r="E51" t="s">
        <v>22</v>
      </c>
      <c r="F51">
        <v>6.0750000000000002</v>
      </c>
      <c r="G51" t="s">
        <v>19</v>
      </c>
      <c r="H51" t="s">
        <v>22</v>
      </c>
      <c r="I51" t="str">
        <f>IF(Data[[#This Row],[Truth Value]]=Data[[#This Row],[Correct]], "", "1")</f>
        <v/>
      </c>
      <c r="J51">
        <v>24</v>
      </c>
      <c r="K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1">
        <f>INDEX(Sheet9!H$1:H$30,MATCH(Data[[#This Row],[Subject]],Sheet9!A$1:A$30))</f>
        <v>0.4375</v>
      </c>
      <c r="M51" t="str">
        <f>IF(J50=Data[[#This Row],[PrsntOrd]]-1,IF(OR(Data[[#This Row],[ID]]=B50+8,Data[[#This Row],[ID]]=B50-8),"Y",""),"")</f>
        <v/>
      </c>
    </row>
    <row r="52" spans="1:13">
      <c r="A52">
        <v>101</v>
      </c>
      <c r="B52">
        <v>4</v>
      </c>
      <c r="C52" t="s">
        <v>31</v>
      </c>
      <c r="D52" t="s">
        <v>32</v>
      </c>
      <c r="E52" t="s">
        <v>15</v>
      </c>
      <c r="F52">
        <v>5.0339999999999998</v>
      </c>
      <c r="G52" t="s">
        <v>19</v>
      </c>
      <c r="H52" t="s">
        <v>15</v>
      </c>
      <c r="I52" t="str">
        <f>IF(Data[[#This Row],[Truth Value]]=Data[[#This Row],[Correct]], "", "1")</f>
        <v/>
      </c>
      <c r="J52">
        <v>26</v>
      </c>
      <c r="K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2">
        <f>INDEX(Sheet9!H$1:H$30,MATCH(Data[[#This Row],[Subject]],Sheet9!A$1:A$30))</f>
        <v>0.4375</v>
      </c>
      <c r="M52" t="str">
        <f>IF(J51=Data[[#This Row],[PrsntOrd]]-1,IF(OR(Data[[#This Row],[ID]]=B51+8,Data[[#This Row],[ID]]=B51-8),"Y",""),"")</f>
        <v/>
      </c>
    </row>
    <row r="53" spans="1:13">
      <c r="A53">
        <v>101</v>
      </c>
      <c r="B53">
        <v>14</v>
      </c>
      <c r="C53" t="s">
        <v>37</v>
      </c>
      <c r="D53" t="s">
        <v>38</v>
      </c>
      <c r="E53" t="s">
        <v>22</v>
      </c>
      <c r="F53">
        <v>5.1539999999999999</v>
      </c>
      <c r="G53" t="s">
        <v>16</v>
      </c>
      <c r="H53" t="s">
        <v>22</v>
      </c>
      <c r="I53" t="str">
        <f>IF(Data[[#This Row],[Truth Value]]=Data[[#This Row],[Correct]], "", "1")</f>
        <v/>
      </c>
      <c r="J53">
        <v>27</v>
      </c>
      <c r="K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3">
        <f>INDEX(Sheet9!H$1:H$30,MATCH(Data[[#This Row],[Subject]],Sheet9!A$1:A$30))</f>
        <v>0.4375</v>
      </c>
      <c r="M53" t="str">
        <f>IF(J52=Data[[#This Row],[PrsntOrd]]-1,IF(OR(Data[[#This Row],[ID]]=B52+8,Data[[#This Row],[ID]]=B52-8),"Y",""),"")</f>
        <v/>
      </c>
    </row>
    <row r="54" spans="1:13">
      <c r="A54">
        <v>101</v>
      </c>
      <c r="B54">
        <v>11</v>
      </c>
      <c r="C54" t="s">
        <v>35</v>
      </c>
      <c r="D54" t="s">
        <v>36</v>
      </c>
      <c r="E54" t="s">
        <v>15</v>
      </c>
      <c r="F54">
        <v>6.49</v>
      </c>
      <c r="G54" t="s">
        <v>16</v>
      </c>
      <c r="H54" t="s">
        <v>15</v>
      </c>
      <c r="I54" t="str">
        <f>IF(Data[[#This Row],[Truth Value]]=Data[[#This Row],[Correct]], "", "1")</f>
        <v/>
      </c>
      <c r="J54">
        <v>33</v>
      </c>
      <c r="K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4">
        <f>INDEX(Sheet9!H$1:H$30,MATCH(Data[[#This Row],[Subject]],Sheet9!A$1:A$30))</f>
        <v>0.4375</v>
      </c>
      <c r="M54" t="str">
        <f>IF(J53=Data[[#This Row],[PrsntOrd]]-1,IF(OR(Data[[#This Row],[ID]]=B53+8,Data[[#This Row],[ID]]=B53-8),"Y",""),"")</f>
        <v/>
      </c>
    </row>
    <row r="55" spans="1:13">
      <c r="A55">
        <v>101</v>
      </c>
      <c r="B55">
        <v>5</v>
      </c>
      <c r="C55" t="s">
        <v>33</v>
      </c>
      <c r="D55" t="s">
        <v>34</v>
      </c>
      <c r="E55" t="s">
        <v>22</v>
      </c>
      <c r="F55">
        <v>5.9539999999999997</v>
      </c>
      <c r="G55" t="s">
        <v>19</v>
      </c>
      <c r="H55" t="s">
        <v>22</v>
      </c>
      <c r="I55" t="str">
        <f>IF(Data[[#This Row],[Truth Value]]=Data[[#This Row],[Correct]], "", "1")</f>
        <v/>
      </c>
      <c r="J55">
        <v>34</v>
      </c>
      <c r="K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5">
        <f>INDEX(Sheet9!H$1:H$30,MATCH(Data[[#This Row],[Subject]],Sheet9!A$1:A$30))</f>
        <v>0.4375</v>
      </c>
      <c r="M55" t="str">
        <f>IF(J54=Data[[#This Row],[PrsntOrd]]-1,IF(OR(Data[[#This Row],[ID]]=B54+8,Data[[#This Row],[ID]]=B54-8),"Y",""),"")</f>
        <v/>
      </c>
    </row>
    <row r="56" spans="1:13">
      <c r="A56">
        <v>101</v>
      </c>
      <c r="B56">
        <v>2</v>
      </c>
      <c r="C56" t="s">
        <v>40</v>
      </c>
      <c r="D56" t="s">
        <v>30</v>
      </c>
      <c r="E56" t="s">
        <v>15</v>
      </c>
      <c r="F56">
        <v>5.0819999999999999</v>
      </c>
      <c r="G56" t="s">
        <v>19</v>
      </c>
      <c r="H56" t="s">
        <v>15</v>
      </c>
      <c r="I56" t="str">
        <f>IF(Data[[#This Row],[Truth Value]]=Data[[#This Row],[Correct]], "", "1")</f>
        <v/>
      </c>
      <c r="J56">
        <v>36</v>
      </c>
      <c r="K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6">
        <f>INDEX(Sheet9!H$1:H$30,MATCH(Data[[#This Row],[Subject]],Sheet9!A$1:A$30))</f>
        <v>0.4375</v>
      </c>
      <c r="M56" t="str">
        <f>IF(J55=Data[[#This Row],[PrsntOrd]]-1,IF(OR(Data[[#This Row],[ID]]=B55+8,Data[[#This Row],[ID]]=B55-8),"Y",""),"")</f>
        <v/>
      </c>
    </row>
    <row r="57" spans="1:13">
      <c r="A57">
        <v>101</v>
      </c>
      <c r="B57">
        <v>16</v>
      </c>
      <c r="C57" t="s">
        <v>13</v>
      </c>
      <c r="D57" t="s">
        <v>14</v>
      </c>
      <c r="E57" t="s">
        <v>15</v>
      </c>
      <c r="F57">
        <v>6.3220000000000001</v>
      </c>
      <c r="G57" t="s">
        <v>16</v>
      </c>
      <c r="H57" t="s">
        <v>15</v>
      </c>
      <c r="I57" t="str">
        <f>IF(Data[[#This Row],[Truth Value]]=Data[[#This Row],[Correct]], "", "1")</f>
        <v/>
      </c>
      <c r="J57">
        <v>40</v>
      </c>
      <c r="K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7">
        <f>INDEX(Sheet9!H$1:H$30,MATCH(Data[[#This Row],[Subject]],Sheet9!A$1:A$30))</f>
        <v>0.4375</v>
      </c>
      <c r="M57" t="str">
        <f>IF(J56=Data[[#This Row],[PrsntOrd]]-1,IF(OR(Data[[#This Row],[ID]]=B56+8,Data[[#This Row],[ID]]=B56-8),"Y",""),"")</f>
        <v/>
      </c>
    </row>
    <row r="58" spans="1:13">
      <c r="A58">
        <v>101</v>
      </c>
      <c r="B58">
        <v>17</v>
      </c>
      <c r="C58" t="s">
        <v>47</v>
      </c>
      <c r="D58" t="s">
        <v>48</v>
      </c>
      <c r="E58" t="s">
        <v>15</v>
      </c>
      <c r="F58">
        <v>6.5780000000000003</v>
      </c>
      <c r="G58" t="s">
        <v>49</v>
      </c>
      <c r="H58" t="s">
        <v>15</v>
      </c>
      <c r="I58" t="str">
        <f>IF(Data[[#This Row],[Truth Value]]=Data[[#This Row],[Correct]], "", "1")</f>
        <v/>
      </c>
      <c r="J58">
        <v>30</v>
      </c>
      <c r="K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">
        <f>INDEX(Sheet9!H$1:H$30,MATCH(Data[[#This Row],[Subject]],Sheet9!A$1:A$30))</f>
        <v>0.4375</v>
      </c>
      <c r="M58" t="str">
        <f>IF(J57=Data[[#This Row],[PrsntOrd]]-1,IF(OR(Data[[#This Row],[ID]]=B57+8,Data[[#This Row],[ID]]=B57-8),"Y",""),"")</f>
        <v/>
      </c>
    </row>
    <row r="59" spans="1:13">
      <c r="A59">
        <v>101</v>
      </c>
      <c r="B59">
        <v>18</v>
      </c>
      <c r="C59" t="s">
        <v>50</v>
      </c>
      <c r="D59" t="s">
        <v>51</v>
      </c>
      <c r="E59" t="s">
        <v>15</v>
      </c>
      <c r="F59">
        <v>3.714</v>
      </c>
      <c r="G59" t="s">
        <v>49</v>
      </c>
      <c r="H59" t="s">
        <v>15</v>
      </c>
      <c r="I59" t="str">
        <f>IF(Data[[#This Row],[Truth Value]]=Data[[#This Row],[Correct]], "", "1")</f>
        <v/>
      </c>
      <c r="J59">
        <v>23</v>
      </c>
      <c r="K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">
        <f>INDEX(Sheet9!H$1:H$30,MATCH(Data[[#This Row],[Subject]],Sheet9!A$1:A$30))</f>
        <v>0.4375</v>
      </c>
      <c r="M59" t="str">
        <f>IF(J58=Data[[#This Row],[PrsntOrd]]-1,IF(OR(Data[[#This Row],[ID]]=B58+8,Data[[#This Row],[ID]]=B58-8),"Y",""),"")</f>
        <v/>
      </c>
    </row>
    <row r="60" spans="1:13">
      <c r="A60">
        <v>101</v>
      </c>
      <c r="B60">
        <v>19</v>
      </c>
      <c r="C60" t="s">
        <v>52</v>
      </c>
      <c r="D60" t="s">
        <v>53</v>
      </c>
      <c r="E60" t="s">
        <v>22</v>
      </c>
      <c r="F60">
        <v>5.4669999999999996</v>
      </c>
      <c r="G60" t="s">
        <v>49</v>
      </c>
      <c r="H60" t="s">
        <v>22</v>
      </c>
      <c r="I60" t="str">
        <f>IF(Data[[#This Row],[Truth Value]]=Data[[#This Row],[Correct]], "", "1")</f>
        <v/>
      </c>
      <c r="J60">
        <v>4</v>
      </c>
      <c r="K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0">
        <f>INDEX(Sheet9!H$1:H$30,MATCH(Data[[#This Row],[Subject]],Sheet9!A$1:A$30))</f>
        <v>0.4375</v>
      </c>
      <c r="M60" t="str">
        <f>IF(J59=Data[[#This Row],[PrsntOrd]]-1,IF(OR(Data[[#This Row],[ID]]=B59+8,Data[[#This Row],[ID]]=B59-8),"Y",""),"")</f>
        <v/>
      </c>
    </row>
    <row r="61" spans="1:13">
      <c r="A61">
        <v>101</v>
      </c>
      <c r="B61">
        <v>20</v>
      </c>
      <c r="C61" t="s">
        <v>54</v>
      </c>
      <c r="D61" t="s">
        <v>55</v>
      </c>
      <c r="E61" t="s">
        <v>22</v>
      </c>
      <c r="F61">
        <v>4.7380000000000004</v>
      </c>
      <c r="G61" t="s">
        <v>49</v>
      </c>
      <c r="H61" t="s">
        <v>22</v>
      </c>
      <c r="I61" t="str">
        <f>IF(Data[[#This Row],[Truth Value]]=Data[[#This Row],[Correct]], "", "1")</f>
        <v/>
      </c>
      <c r="J61">
        <v>10</v>
      </c>
      <c r="K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1">
        <f>INDEX(Sheet9!H$1:H$30,MATCH(Data[[#This Row],[Subject]],Sheet9!A$1:A$30))</f>
        <v>0.4375</v>
      </c>
      <c r="M61" t="str">
        <f>IF(J60=Data[[#This Row],[PrsntOrd]]-1,IF(OR(Data[[#This Row],[ID]]=B60+8,Data[[#This Row],[ID]]=B60-8),"Y",""),"")</f>
        <v/>
      </c>
    </row>
    <row r="62" spans="1:13">
      <c r="A62">
        <v>101</v>
      </c>
      <c r="B62">
        <v>21</v>
      </c>
      <c r="C62" t="s">
        <v>56</v>
      </c>
      <c r="D62" t="s">
        <v>57</v>
      </c>
      <c r="E62" t="s">
        <v>22</v>
      </c>
      <c r="F62">
        <v>5.2430000000000003</v>
      </c>
      <c r="G62" t="s">
        <v>49</v>
      </c>
      <c r="H62" t="s">
        <v>22</v>
      </c>
      <c r="I62" t="str">
        <f>IF(Data[[#This Row],[Truth Value]]=Data[[#This Row],[Correct]], "", "1")</f>
        <v/>
      </c>
      <c r="J62">
        <v>15</v>
      </c>
      <c r="K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">
        <f>INDEX(Sheet9!H$1:H$30,MATCH(Data[[#This Row],[Subject]],Sheet9!A$1:A$30))</f>
        <v>0.4375</v>
      </c>
      <c r="M62" t="str">
        <f>IF(J61=Data[[#This Row],[PrsntOrd]]-1,IF(OR(Data[[#This Row],[ID]]=B61+8,Data[[#This Row],[ID]]=B61-8),"Y",""),"")</f>
        <v/>
      </c>
    </row>
    <row r="63" spans="1:13">
      <c r="A63">
        <v>101</v>
      </c>
      <c r="B63">
        <v>22</v>
      </c>
      <c r="C63" t="s">
        <v>58</v>
      </c>
      <c r="D63" t="s">
        <v>59</v>
      </c>
      <c r="E63" t="s">
        <v>15</v>
      </c>
      <c r="F63">
        <v>3.5550000000000002</v>
      </c>
      <c r="G63" t="s">
        <v>49</v>
      </c>
      <c r="H63" t="s">
        <v>15</v>
      </c>
      <c r="I63" t="str">
        <f>IF(Data[[#This Row],[Truth Value]]=Data[[#This Row],[Correct]], "", "1")</f>
        <v/>
      </c>
      <c r="J63">
        <v>19</v>
      </c>
      <c r="K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">
        <f>INDEX(Sheet9!H$1:H$30,MATCH(Data[[#This Row],[Subject]],Sheet9!A$1:A$30))</f>
        <v>0.4375</v>
      </c>
      <c r="M63" t="str">
        <f>IF(J62=Data[[#This Row],[PrsntOrd]]-1,IF(OR(Data[[#This Row],[ID]]=B62+8,Data[[#This Row],[ID]]=B62-8),"Y",""),"")</f>
        <v/>
      </c>
    </row>
    <row r="64" spans="1:13">
      <c r="A64">
        <v>101</v>
      </c>
      <c r="B64">
        <v>23</v>
      </c>
      <c r="C64" t="s">
        <v>60</v>
      </c>
      <c r="D64" t="s">
        <v>98</v>
      </c>
      <c r="E64" t="s">
        <v>15</v>
      </c>
      <c r="F64">
        <v>6.42</v>
      </c>
      <c r="G64" t="s">
        <v>49</v>
      </c>
      <c r="H64" t="s">
        <v>15</v>
      </c>
      <c r="I64" t="str">
        <f>IF(Data[[#This Row],[Truth Value]]=Data[[#This Row],[Correct]], "", "1")</f>
        <v/>
      </c>
      <c r="J64">
        <v>35</v>
      </c>
      <c r="K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4">
        <f>INDEX(Sheet9!H$1:H$30,MATCH(Data[[#This Row],[Subject]],Sheet9!A$1:A$30))</f>
        <v>0.4375</v>
      </c>
      <c r="M64" t="str">
        <f>IF(J63=Data[[#This Row],[PrsntOrd]]-1,IF(OR(Data[[#This Row],[ID]]=B63+8,Data[[#This Row],[ID]]=B63-8),"Y",""),"")</f>
        <v/>
      </c>
    </row>
    <row r="65" spans="1:13">
      <c r="A65">
        <v>101</v>
      </c>
      <c r="B65">
        <v>24</v>
      </c>
      <c r="C65" t="s">
        <v>62</v>
      </c>
      <c r="D65" t="s">
        <v>63</v>
      </c>
      <c r="E65" t="s">
        <v>22</v>
      </c>
      <c r="F65">
        <v>5.5620000000000003</v>
      </c>
      <c r="G65" t="s">
        <v>49</v>
      </c>
      <c r="H65" t="s">
        <v>22</v>
      </c>
      <c r="I65" t="str">
        <f>IF(Data[[#This Row],[Truth Value]]=Data[[#This Row],[Correct]], "", "1")</f>
        <v/>
      </c>
      <c r="J65">
        <v>38</v>
      </c>
      <c r="K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5">
        <f>INDEX(Sheet9!H$1:H$30,MATCH(Data[[#This Row],[Subject]],Sheet9!A$1:A$30))</f>
        <v>0.4375</v>
      </c>
      <c r="M65" t="str">
        <f>IF(J64=Data[[#This Row],[PrsntOrd]]-1,IF(OR(Data[[#This Row],[ID]]=B64+8,Data[[#This Row],[ID]]=B64-8),"Y",""),"")</f>
        <v/>
      </c>
    </row>
    <row r="66" spans="1:13">
      <c r="A66">
        <v>101</v>
      </c>
      <c r="B66">
        <v>25</v>
      </c>
      <c r="C66" t="s">
        <v>64</v>
      </c>
      <c r="D66" t="s">
        <v>65</v>
      </c>
      <c r="E66" t="s">
        <v>15</v>
      </c>
      <c r="F66">
        <v>5.8019999999999996</v>
      </c>
      <c r="G66" t="s">
        <v>66</v>
      </c>
      <c r="H66" t="s">
        <v>15</v>
      </c>
      <c r="I66" t="str">
        <f>IF(Data[[#This Row],[Truth Value]]=Data[[#This Row],[Correct]], "", "1")</f>
        <v/>
      </c>
      <c r="J66">
        <v>8</v>
      </c>
      <c r="K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">
        <f>INDEX(Sheet9!H$1:H$30,MATCH(Data[[#This Row],[Subject]],Sheet9!A$1:A$30))</f>
        <v>0.4375</v>
      </c>
      <c r="M66" t="str">
        <f>IF(J65=Data[[#This Row],[PrsntOrd]]-1,IF(OR(Data[[#This Row],[ID]]=B65+8,Data[[#This Row],[ID]]=B65-8),"Y",""),"")</f>
        <v/>
      </c>
    </row>
    <row r="67" spans="1:13">
      <c r="A67">
        <v>101</v>
      </c>
      <c r="B67">
        <v>26</v>
      </c>
      <c r="C67" t="s">
        <v>67</v>
      </c>
      <c r="D67" t="s">
        <v>68</v>
      </c>
      <c r="E67" t="s">
        <v>22</v>
      </c>
      <c r="F67">
        <v>5.6740000000000004</v>
      </c>
      <c r="G67" t="s">
        <v>66</v>
      </c>
      <c r="H67" t="s">
        <v>22</v>
      </c>
      <c r="I67" t="str">
        <f>IF(Data[[#This Row],[Truth Value]]=Data[[#This Row],[Correct]], "", "1")</f>
        <v/>
      </c>
      <c r="J67">
        <v>32</v>
      </c>
      <c r="K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">
        <f>INDEX(Sheet9!H$1:H$30,MATCH(Data[[#This Row],[Subject]],Sheet9!A$1:A$30))</f>
        <v>0.4375</v>
      </c>
      <c r="M67" t="str">
        <f>IF(J66=Data[[#This Row],[PrsntOrd]]-1,IF(OR(Data[[#This Row],[ID]]=B66+8,Data[[#This Row],[ID]]=B66-8),"Y",""),"")</f>
        <v/>
      </c>
    </row>
    <row r="68" spans="1:13">
      <c r="A68">
        <v>101</v>
      </c>
      <c r="B68">
        <v>27</v>
      </c>
      <c r="C68" t="s">
        <v>69</v>
      </c>
      <c r="D68" t="s">
        <v>70</v>
      </c>
      <c r="E68" t="s">
        <v>15</v>
      </c>
      <c r="F68">
        <v>5.0259999999999998</v>
      </c>
      <c r="G68" t="s">
        <v>66</v>
      </c>
      <c r="H68" t="s">
        <v>15</v>
      </c>
      <c r="I68" t="str">
        <f>IF(Data[[#This Row],[Truth Value]]=Data[[#This Row],[Correct]], "", "1")</f>
        <v/>
      </c>
      <c r="J68">
        <v>29</v>
      </c>
      <c r="K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8">
        <f>INDEX(Sheet9!H$1:H$30,MATCH(Data[[#This Row],[Subject]],Sheet9!A$1:A$30))</f>
        <v>0.4375</v>
      </c>
      <c r="M68" t="str">
        <f>IF(J67=Data[[#This Row],[PrsntOrd]]-1,IF(OR(Data[[#This Row],[ID]]=B67+8,Data[[#This Row],[ID]]=B67-8),"Y",""),"")</f>
        <v/>
      </c>
    </row>
    <row r="69" spans="1:13">
      <c r="A69">
        <v>101</v>
      </c>
      <c r="B69">
        <v>28</v>
      </c>
      <c r="C69" t="s">
        <v>71</v>
      </c>
      <c r="D69" t="s">
        <v>72</v>
      </c>
      <c r="E69" t="s">
        <v>15</v>
      </c>
      <c r="F69">
        <v>8.77</v>
      </c>
      <c r="G69" t="s">
        <v>66</v>
      </c>
      <c r="H69" t="s">
        <v>15</v>
      </c>
      <c r="I69" t="str">
        <f>IF(Data[[#This Row],[Truth Value]]=Data[[#This Row],[Correct]], "", "1")</f>
        <v/>
      </c>
      <c r="J69">
        <v>17</v>
      </c>
      <c r="K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9">
        <f>INDEX(Sheet9!H$1:H$30,MATCH(Data[[#This Row],[Subject]],Sheet9!A$1:A$30))</f>
        <v>0.4375</v>
      </c>
      <c r="M69" t="str">
        <f>IF(J68=Data[[#This Row],[PrsntOrd]]-1,IF(OR(Data[[#This Row],[ID]]=B68+8,Data[[#This Row],[ID]]=B68-8),"Y",""),"")</f>
        <v/>
      </c>
    </row>
    <row r="70" spans="1:13">
      <c r="A70">
        <v>101</v>
      </c>
      <c r="B70">
        <v>29</v>
      </c>
      <c r="C70" t="s">
        <v>73</v>
      </c>
      <c r="D70" t="s">
        <v>74</v>
      </c>
      <c r="E70" t="s">
        <v>15</v>
      </c>
      <c r="F70">
        <v>8.0340000000000007</v>
      </c>
      <c r="G70" t="s">
        <v>66</v>
      </c>
      <c r="H70" t="s">
        <v>15</v>
      </c>
      <c r="I70" t="str">
        <f>IF(Data[[#This Row],[Truth Value]]=Data[[#This Row],[Correct]], "", "1")</f>
        <v/>
      </c>
      <c r="J70">
        <v>2</v>
      </c>
      <c r="K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">
        <f>INDEX(Sheet9!H$1:H$30,MATCH(Data[[#This Row],[Subject]],Sheet9!A$1:A$30))</f>
        <v>0.4375</v>
      </c>
      <c r="M70" t="str">
        <f>IF(J69=Data[[#This Row],[PrsntOrd]]-1,IF(OR(Data[[#This Row],[ID]]=B69+8,Data[[#This Row],[ID]]=B69-8),"Y",""),"")</f>
        <v/>
      </c>
    </row>
    <row r="71" spans="1:13">
      <c r="A71">
        <v>101</v>
      </c>
      <c r="B71">
        <v>30</v>
      </c>
      <c r="C71" t="s">
        <v>75</v>
      </c>
      <c r="D71" t="s">
        <v>76</v>
      </c>
      <c r="E71" t="s">
        <v>22</v>
      </c>
      <c r="F71">
        <v>5.7220000000000004</v>
      </c>
      <c r="G71" t="s">
        <v>66</v>
      </c>
      <c r="H71" t="s">
        <v>22</v>
      </c>
      <c r="I71" t="str">
        <f>IF(Data[[#This Row],[Truth Value]]=Data[[#This Row],[Correct]], "", "1")</f>
        <v/>
      </c>
      <c r="J71">
        <v>39</v>
      </c>
      <c r="K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">
        <f>INDEX(Sheet9!H$1:H$30,MATCH(Data[[#This Row],[Subject]],Sheet9!A$1:A$30))</f>
        <v>0.4375</v>
      </c>
      <c r="M71" t="str">
        <f>IF(J70=Data[[#This Row],[PrsntOrd]]-1,IF(OR(Data[[#This Row],[ID]]=B70+8,Data[[#This Row],[ID]]=B70-8),"Y",""),"")</f>
        <v/>
      </c>
    </row>
    <row r="72" spans="1:13">
      <c r="A72">
        <v>101</v>
      </c>
      <c r="B72">
        <v>31</v>
      </c>
      <c r="C72" t="s">
        <v>77</v>
      </c>
      <c r="D72" t="s">
        <v>78</v>
      </c>
      <c r="E72" t="s">
        <v>22</v>
      </c>
      <c r="F72">
        <v>3.85</v>
      </c>
      <c r="G72" t="s">
        <v>66</v>
      </c>
      <c r="H72" t="s">
        <v>22</v>
      </c>
      <c r="I72" t="str">
        <f>IF(Data[[#This Row],[Truth Value]]=Data[[#This Row],[Correct]], "", "1")</f>
        <v/>
      </c>
      <c r="J72">
        <v>21</v>
      </c>
      <c r="K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2">
        <f>INDEX(Sheet9!H$1:H$30,MATCH(Data[[#This Row],[Subject]],Sheet9!A$1:A$30))</f>
        <v>0.4375</v>
      </c>
      <c r="M72" t="str">
        <f>IF(J71=Data[[#This Row],[PrsntOrd]]-1,IF(OR(Data[[#This Row],[ID]]=B71+8,Data[[#This Row],[ID]]=B71-8),"Y",""),"")</f>
        <v/>
      </c>
    </row>
    <row r="73" spans="1:13">
      <c r="A73">
        <v>101</v>
      </c>
      <c r="B73">
        <v>32</v>
      </c>
      <c r="C73" t="s">
        <v>79</v>
      </c>
      <c r="D73" t="s">
        <v>80</v>
      </c>
      <c r="E73" t="s">
        <v>22</v>
      </c>
      <c r="F73">
        <v>5.476</v>
      </c>
      <c r="G73" t="s">
        <v>66</v>
      </c>
      <c r="H73" t="s">
        <v>22</v>
      </c>
      <c r="I73" t="str">
        <f>IF(Data[[#This Row],[Truth Value]]=Data[[#This Row],[Correct]], "", "1")</f>
        <v/>
      </c>
      <c r="J73">
        <v>13</v>
      </c>
      <c r="K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3">
        <f>INDEX(Sheet9!H$1:H$30,MATCH(Data[[#This Row],[Subject]],Sheet9!A$1:A$30))</f>
        <v>0.4375</v>
      </c>
      <c r="M73" t="str">
        <f>IF(J72=Data[[#This Row],[PrsntOrd]]-1,IF(OR(Data[[#This Row],[ID]]=B72+8,Data[[#This Row],[ID]]=B72-8),"Y",""),"")</f>
        <v/>
      </c>
    </row>
    <row r="74" spans="1:13">
      <c r="A74">
        <v>101</v>
      </c>
      <c r="B74">
        <v>33</v>
      </c>
      <c r="C74" t="s">
        <v>81</v>
      </c>
      <c r="D74" t="s">
        <v>82</v>
      </c>
      <c r="E74" t="s">
        <v>22</v>
      </c>
      <c r="F74">
        <v>3.97</v>
      </c>
      <c r="G74" t="s">
        <v>83</v>
      </c>
      <c r="H74" t="s">
        <v>22</v>
      </c>
      <c r="I74" t="str">
        <f>IF(Data[[#This Row],[Truth Value]]=Data[[#This Row],[Correct]], "", "1")</f>
        <v/>
      </c>
      <c r="J74">
        <v>37</v>
      </c>
      <c r="K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">
        <f>INDEX(Sheet9!H$1:H$30,MATCH(Data[[#This Row],[Subject]],Sheet9!A$1:A$30))</f>
        <v>0.4375</v>
      </c>
      <c r="M74" t="str">
        <f>IF(J73=Data[[#This Row],[PrsntOrd]]-1,IF(OR(Data[[#This Row],[ID]]=B73+8,Data[[#This Row],[ID]]=B73-8),"Y",""),"")</f>
        <v/>
      </c>
    </row>
    <row r="75" spans="1:13">
      <c r="A75">
        <v>101</v>
      </c>
      <c r="B75">
        <v>34</v>
      </c>
      <c r="C75" t="s">
        <v>84</v>
      </c>
      <c r="D75" t="s">
        <v>85</v>
      </c>
      <c r="E75" t="s">
        <v>15</v>
      </c>
      <c r="F75">
        <v>8.9209999999999994</v>
      </c>
      <c r="G75" t="s">
        <v>83</v>
      </c>
      <c r="H75" t="s">
        <v>15</v>
      </c>
      <c r="I75" t="str">
        <f>IF(Data[[#This Row],[Truth Value]]=Data[[#This Row],[Correct]], "", "1")</f>
        <v/>
      </c>
      <c r="J75">
        <v>1</v>
      </c>
      <c r="K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">
        <f>INDEX(Sheet9!H$1:H$30,MATCH(Data[[#This Row],[Subject]],Sheet9!A$1:A$30))</f>
        <v>0.4375</v>
      </c>
      <c r="M75" t="str">
        <f>IF(J74=Data[[#This Row],[PrsntOrd]]-1,IF(OR(Data[[#This Row],[ID]]=B74+8,Data[[#This Row],[ID]]=B74-8),"Y",""),"")</f>
        <v/>
      </c>
    </row>
    <row r="76" spans="1:13">
      <c r="A76">
        <v>101</v>
      </c>
      <c r="B76">
        <v>35</v>
      </c>
      <c r="C76" t="s">
        <v>86</v>
      </c>
      <c r="D76" t="s">
        <v>87</v>
      </c>
      <c r="E76" t="s">
        <v>22</v>
      </c>
      <c r="F76">
        <v>3.81</v>
      </c>
      <c r="G76" t="s">
        <v>83</v>
      </c>
      <c r="H76" t="s">
        <v>22</v>
      </c>
      <c r="I76" t="str">
        <f>IF(Data[[#This Row],[Truth Value]]=Data[[#This Row],[Correct]], "", "1")</f>
        <v/>
      </c>
      <c r="J76">
        <v>28</v>
      </c>
      <c r="K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6">
        <f>INDEX(Sheet9!H$1:H$30,MATCH(Data[[#This Row],[Subject]],Sheet9!A$1:A$30))</f>
        <v>0.4375</v>
      </c>
      <c r="M76" t="str">
        <f>IF(J75=Data[[#This Row],[PrsntOrd]]-1,IF(OR(Data[[#This Row],[ID]]=B75+8,Data[[#This Row],[ID]]=B75-8),"Y",""),"")</f>
        <v/>
      </c>
    </row>
    <row r="77" spans="1:13">
      <c r="A77">
        <v>101</v>
      </c>
      <c r="B77">
        <v>36</v>
      </c>
      <c r="C77" t="s">
        <v>88</v>
      </c>
      <c r="D77" t="s">
        <v>89</v>
      </c>
      <c r="E77" t="s">
        <v>22</v>
      </c>
      <c r="F77">
        <v>4.1379999999999999</v>
      </c>
      <c r="G77" t="s">
        <v>83</v>
      </c>
      <c r="H77" t="s">
        <v>22</v>
      </c>
      <c r="I77" t="str">
        <f>IF(Data[[#This Row],[Truth Value]]=Data[[#This Row],[Correct]], "", "1")</f>
        <v/>
      </c>
      <c r="J77">
        <v>11</v>
      </c>
      <c r="K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7">
        <f>INDEX(Sheet9!H$1:H$30,MATCH(Data[[#This Row],[Subject]],Sheet9!A$1:A$30))</f>
        <v>0.4375</v>
      </c>
      <c r="M77" t="str">
        <f>IF(J76=Data[[#This Row],[PrsntOrd]]-1,IF(OR(Data[[#This Row],[ID]]=B76+8,Data[[#This Row],[ID]]=B76-8),"Y",""),"")</f>
        <v/>
      </c>
    </row>
    <row r="78" spans="1:13">
      <c r="A78">
        <v>101</v>
      </c>
      <c r="B78">
        <v>37</v>
      </c>
      <c r="C78" t="s">
        <v>90</v>
      </c>
      <c r="D78" t="s">
        <v>91</v>
      </c>
      <c r="E78" t="s">
        <v>15</v>
      </c>
      <c r="F78">
        <v>4.3</v>
      </c>
      <c r="G78" t="s">
        <v>83</v>
      </c>
      <c r="H78" t="s">
        <v>15</v>
      </c>
      <c r="I78" t="str">
        <f>IF(Data[[#This Row],[Truth Value]]=Data[[#This Row],[Correct]], "", "1")</f>
        <v/>
      </c>
      <c r="J78">
        <v>7</v>
      </c>
      <c r="K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">
        <f>INDEX(Sheet9!H$1:H$30,MATCH(Data[[#This Row],[Subject]],Sheet9!A$1:A$30))</f>
        <v>0.4375</v>
      </c>
      <c r="M78" t="str">
        <f>IF(J77=Data[[#This Row],[PrsntOrd]]-1,IF(OR(Data[[#This Row],[ID]]=B77+8,Data[[#This Row],[ID]]=B77-8),"Y",""),"")</f>
        <v/>
      </c>
    </row>
    <row r="79" spans="1:13">
      <c r="A79">
        <v>101</v>
      </c>
      <c r="B79">
        <v>38</v>
      </c>
      <c r="C79" t="s">
        <v>92</v>
      </c>
      <c r="D79" t="s">
        <v>93</v>
      </c>
      <c r="E79" t="s">
        <v>22</v>
      </c>
      <c r="F79">
        <v>2.5059999999999998</v>
      </c>
      <c r="G79" t="s">
        <v>83</v>
      </c>
      <c r="H79" t="s">
        <v>22</v>
      </c>
      <c r="I79" t="str">
        <f>IF(Data[[#This Row],[Truth Value]]=Data[[#This Row],[Correct]], "", "1")</f>
        <v/>
      </c>
      <c r="J79">
        <v>20</v>
      </c>
      <c r="K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">
        <f>INDEX(Sheet9!H$1:H$30,MATCH(Data[[#This Row],[Subject]],Sheet9!A$1:A$30))</f>
        <v>0.4375</v>
      </c>
      <c r="M79" t="str">
        <f>IF(J78=Data[[#This Row],[PrsntOrd]]-1,IF(OR(Data[[#This Row],[ID]]=B78+8,Data[[#This Row],[ID]]=B78-8),"Y",""),"")</f>
        <v/>
      </c>
    </row>
    <row r="80" spans="1:13">
      <c r="A80">
        <v>101</v>
      </c>
      <c r="B80">
        <v>39</v>
      </c>
      <c r="C80" t="s">
        <v>94</v>
      </c>
      <c r="D80" t="s">
        <v>95</v>
      </c>
      <c r="E80" t="s">
        <v>15</v>
      </c>
      <c r="F80">
        <v>4.3949999999999996</v>
      </c>
      <c r="G80" t="s">
        <v>83</v>
      </c>
      <c r="H80" t="s">
        <v>15</v>
      </c>
      <c r="I80" t="str">
        <f>IF(Data[[#This Row],[Truth Value]]=Data[[#This Row],[Correct]], "", "1")</f>
        <v/>
      </c>
      <c r="J80">
        <v>25</v>
      </c>
      <c r="K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0">
        <f>INDEX(Sheet9!H$1:H$30,MATCH(Data[[#This Row],[Subject]],Sheet9!A$1:A$30))</f>
        <v>0.4375</v>
      </c>
      <c r="M80" t="str">
        <f>IF(J79=Data[[#This Row],[PrsntOrd]]-1,IF(OR(Data[[#This Row],[ID]]=B79+8,Data[[#This Row],[ID]]=B79-8),"Y",""),"")</f>
        <v/>
      </c>
    </row>
    <row r="81" spans="1:13">
      <c r="A81">
        <v>101</v>
      </c>
      <c r="B81">
        <v>40</v>
      </c>
      <c r="C81" t="s">
        <v>96</v>
      </c>
      <c r="D81" t="s">
        <v>97</v>
      </c>
      <c r="E81" t="s">
        <v>15</v>
      </c>
      <c r="F81">
        <v>3.25</v>
      </c>
      <c r="G81" t="s">
        <v>83</v>
      </c>
      <c r="H81" t="s">
        <v>15</v>
      </c>
      <c r="I81" t="str">
        <f>IF(Data[[#This Row],[Truth Value]]=Data[[#This Row],[Correct]], "", "1")</f>
        <v/>
      </c>
      <c r="J81">
        <v>31</v>
      </c>
      <c r="K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1">
        <f>INDEX(Sheet9!H$1:H$30,MATCH(Data[[#This Row],[Subject]],Sheet9!A$1:A$30))</f>
        <v>0.4375</v>
      </c>
      <c r="M81" t="str">
        <f>IF(J80=Data[[#This Row],[PrsntOrd]]-1,IF(OR(Data[[#This Row],[ID]]=B80+8,Data[[#This Row],[ID]]=B80-8),"Y",""),"")</f>
        <v/>
      </c>
    </row>
    <row r="82" spans="1:13">
      <c r="A82">
        <v>102</v>
      </c>
      <c r="B82">
        <v>5</v>
      </c>
      <c r="C82" t="s">
        <v>33</v>
      </c>
      <c r="D82" t="s">
        <v>34</v>
      </c>
      <c r="E82" t="s">
        <v>22</v>
      </c>
      <c r="F82">
        <v>5.516</v>
      </c>
      <c r="G82" t="s">
        <v>19</v>
      </c>
      <c r="H82" t="s">
        <v>22</v>
      </c>
      <c r="I82" t="str">
        <f>IF(Data[[#This Row],[Truth Value]]=Data[[#This Row],[Correct]], "", "1")</f>
        <v/>
      </c>
      <c r="J82">
        <v>4</v>
      </c>
      <c r="K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2">
        <f>INDEX(Sheet9!H$1:H$30,MATCH(Data[[#This Row],[Subject]],Sheet9!A$1:A$30))</f>
        <v>0.4375</v>
      </c>
      <c r="M82" t="str">
        <f>IF(J81=Data[[#This Row],[PrsntOrd]]-1,IF(OR(Data[[#This Row],[ID]]=B81+8,Data[[#This Row],[ID]]=B81-8),"Y",""),"")</f>
        <v/>
      </c>
    </row>
    <row r="83" spans="1:13">
      <c r="A83">
        <v>102</v>
      </c>
      <c r="B83">
        <v>14</v>
      </c>
      <c r="C83" t="s">
        <v>37</v>
      </c>
      <c r="D83" t="s">
        <v>38</v>
      </c>
      <c r="E83" t="s">
        <v>22</v>
      </c>
      <c r="F83">
        <v>5.6079999999999997</v>
      </c>
      <c r="G83" t="s">
        <v>16</v>
      </c>
      <c r="H83" t="s">
        <v>22</v>
      </c>
      <c r="I83" t="str">
        <f>IF(Data[[#This Row],[Truth Value]]=Data[[#This Row],[Correct]], "", "1")</f>
        <v/>
      </c>
      <c r="J83">
        <v>5</v>
      </c>
      <c r="K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3">
        <f>INDEX(Sheet9!H$1:H$30,MATCH(Data[[#This Row],[Subject]],Sheet9!A$1:A$30))</f>
        <v>0.4375</v>
      </c>
      <c r="M83" t="str">
        <f>IF(J82=Data[[#This Row],[PrsntOrd]]-1,IF(OR(Data[[#This Row],[ID]]=B82+8,Data[[#This Row],[ID]]=B82-8),"Y",""),"")</f>
        <v/>
      </c>
    </row>
    <row r="84" spans="1:13">
      <c r="A84">
        <v>102</v>
      </c>
      <c r="B84">
        <v>7</v>
      </c>
      <c r="C84" t="s">
        <v>20</v>
      </c>
      <c r="D84" t="s">
        <v>21</v>
      </c>
      <c r="E84" t="s">
        <v>22</v>
      </c>
      <c r="F84">
        <v>5.53</v>
      </c>
      <c r="G84" t="s">
        <v>19</v>
      </c>
      <c r="H84" t="s">
        <v>22</v>
      </c>
      <c r="I84" t="str">
        <f>IF(Data[[#This Row],[Truth Value]]=Data[[#This Row],[Correct]], "", "1")</f>
        <v/>
      </c>
      <c r="J84">
        <v>8</v>
      </c>
      <c r="K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4">
        <f>INDEX(Sheet9!H$1:H$30,MATCH(Data[[#This Row],[Subject]],Sheet9!A$1:A$30))</f>
        <v>0.4375</v>
      </c>
      <c r="M84" t="str">
        <f>IF(J83=Data[[#This Row],[PrsntOrd]]-1,IF(OR(Data[[#This Row],[ID]]=B83+8,Data[[#This Row],[ID]]=B83-8),"Y",""),"")</f>
        <v/>
      </c>
    </row>
    <row r="85" spans="1:13">
      <c r="A85">
        <v>102</v>
      </c>
      <c r="B85">
        <v>12</v>
      </c>
      <c r="C85" t="s">
        <v>41</v>
      </c>
      <c r="D85" t="s">
        <v>42</v>
      </c>
      <c r="E85" t="s">
        <v>22</v>
      </c>
      <c r="F85">
        <v>6.93</v>
      </c>
      <c r="G85" t="s">
        <v>16</v>
      </c>
      <c r="H85" t="s">
        <v>22</v>
      </c>
      <c r="I85" t="str">
        <f>IF(Data[[#This Row],[Truth Value]]=Data[[#This Row],[Correct]], "", "1")</f>
        <v/>
      </c>
      <c r="J85">
        <v>10</v>
      </c>
      <c r="K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5">
        <f>INDEX(Sheet9!H$1:H$30,MATCH(Data[[#This Row],[Subject]],Sheet9!A$1:A$30))</f>
        <v>0.4375</v>
      </c>
      <c r="M85" t="str">
        <f>IF(J84=Data[[#This Row],[PrsntOrd]]-1,IF(OR(Data[[#This Row],[ID]]=B84+8,Data[[#This Row],[ID]]=B84-8),"Y",""),"")</f>
        <v/>
      </c>
    </row>
    <row r="86" spans="1:13">
      <c r="A86">
        <v>102</v>
      </c>
      <c r="B86">
        <v>15</v>
      </c>
      <c r="C86" t="s">
        <v>43</v>
      </c>
      <c r="D86" t="s">
        <v>44</v>
      </c>
      <c r="E86" t="s">
        <v>15</v>
      </c>
      <c r="F86">
        <v>4.7779999999999996</v>
      </c>
      <c r="G86" t="s">
        <v>16</v>
      </c>
      <c r="H86" t="s">
        <v>22</v>
      </c>
      <c r="I86" t="str">
        <f>IF(Data[[#This Row],[Truth Value]]=Data[[#This Row],[Correct]], "", "1")</f>
        <v>1</v>
      </c>
      <c r="J86">
        <v>11</v>
      </c>
      <c r="K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86">
        <f>INDEX(Sheet9!H$1:H$30,MATCH(Data[[#This Row],[Subject]],Sheet9!A$1:A$30))</f>
        <v>0.4375</v>
      </c>
      <c r="M86" t="str">
        <f>IF(J85=Data[[#This Row],[PrsntOrd]]-1,IF(OR(Data[[#This Row],[ID]]=B85+8,Data[[#This Row],[ID]]=B85-8),"Y",""),"")</f>
        <v/>
      </c>
    </row>
    <row r="87" spans="1:13">
      <c r="A87">
        <v>102</v>
      </c>
      <c r="B87">
        <v>2</v>
      </c>
      <c r="C87" t="s">
        <v>40</v>
      </c>
      <c r="D87" t="s">
        <v>30</v>
      </c>
      <c r="E87" t="s">
        <v>15</v>
      </c>
      <c r="F87">
        <v>3.3319999999999999</v>
      </c>
      <c r="G87" t="s">
        <v>19</v>
      </c>
      <c r="H87" t="s">
        <v>15</v>
      </c>
      <c r="I87" t="str">
        <f>IF(Data[[#This Row],[Truth Value]]=Data[[#This Row],[Correct]], "", "1")</f>
        <v/>
      </c>
      <c r="J87">
        <v>15</v>
      </c>
      <c r="K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7">
        <f>INDEX(Sheet9!H$1:H$30,MATCH(Data[[#This Row],[Subject]],Sheet9!A$1:A$30))</f>
        <v>0.4375</v>
      </c>
      <c r="M87" t="str">
        <f>IF(J86=Data[[#This Row],[PrsntOrd]]-1,IF(OR(Data[[#This Row],[ID]]=B86+8,Data[[#This Row],[ID]]=B86-8),"Y",""),"")</f>
        <v/>
      </c>
    </row>
    <row r="88" spans="1:13">
      <c r="A88">
        <v>102</v>
      </c>
      <c r="B88">
        <v>13</v>
      </c>
      <c r="C88" t="s">
        <v>25</v>
      </c>
      <c r="D88" t="s">
        <v>26</v>
      </c>
      <c r="E88" t="s">
        <v>22</v>
      </c>
      <c r="F88">
        <v>6.3630000000000004</v>
      </c>
      <c r="G88" t="s">
        <v>16</v>
      </c>
      <c r="H88" t="s">
        <v>15</v>
      </c>
      <c r="I88" t="str">
        <f>IF(Data[[#This Row],[Truth Value]]=Data[[#This Row],[Correct]], "", "1")</f>
        <v>1</v>
      </c>
      <c r="J88">
        <v>17</v>
      </c>
      <c r="K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88">
        <f>INDEX(Sheet9!H$1:H$30,MATCH(Data[[#This Row],[Subject]],Sheet9!A$1:A$30))</f>
        <v>0.4375</v>
      </c>
      <c r="M88" t="str">
        <f>IF(J87=Data[[#This Row],[PrsntOrd]]-1,IF(OR(Data[[#This Row],[ID]]=B87+8,Data[[#This Row],[ID]]=B87-8),"Y",""),"")</f>
        <v/>
      </c>
    </row>
    <row r="89" spans="1:13">
      <c r="A89">
        <v>102</v>
      </c>
      <c r="B89">
        <v>6</v>
      </c>
      <c r="C89" t="s">
        <v>17</v>
      </c>
      <c r="D89" t="s">
        <v>18</v>
      </c>
      <c r="E89" t="s">
        <v>15</v>
      </c>
      <c r="F89">
        <v>4.5549999999999997</v>
      </c>
      <c r="G89" t="s">
        <v>19</v>
      </c>
      <c r="H89" t="s">
        <v>15</v>
      </c>
      <c r="I89" t="str">
        <f>IF(Data[[#This Row],[Truth Value]]=Data[[#This Row],[Correct]], "", "1")</f>
        <v/>
      </c>
      <c r="J89">
        <v>18</v>
      </c>
      <c r="K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9">
        <f>INDEX(Sheet9!H$1:H$30,MATCH(Data[[#This Row],[Subject]],Sheet9!A$1:A$30))</f>
        <v>0.4375</v>
      </c>
      <c r="M89" t="str">
        <f>IF(J88=Data[[#This Row],[PrsntOrd]]-1,IF(OR(Data[[#This Row],[ID]]=B88+8,Data[[#This Row],[ID]]=B88-8),"Y",""),"")</f>
        <v/>
      </c>
    </row>
    <row r="90" spans="1:13">
      <c r="A90">
        <v>102</v>
      </c>
      <c r="B90">
        <v>8</v>
      </c>
      <c r="C90" t="s">
        <v>27</v>
      </c>
      <c r="D90" t="s">
        <v>28</v>
      </c>
      <c r="E90" t="s">
        <v>22</v>
      </c>
      <c r="F90">
        <v>3.9860000000000002</v>
      </c>
      <c r="G90" t="s">
        <v>19</v>
      </c>
      <c r="H90" t="s">
        <v>22</v>
      </c>
      <c r="I90" t="str">
        <f>IF(Data[[#This Row],[Truth Value]]=Data[[#This Row],[Correct]], "", "1")</f>
        <v/>
      </c>
      <c r="J90">
        <v>21</v>
      </c>
      <c r="K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0">
        <f>INDEX(Sheet9!H$1:H$30,MATCH(Data[[#This Row],[Subject]],Sheet9!A$1:A$30))</f>
        <v>0.4375</v>
      </c>
      <c r="M90" t="str">
        <f>IF(J89=Data[[#This Row],[PrsntOrd]]-1,IF(OR(Data[[#This Row],[ID]]=B89+8,Data[[#This Row],[ID]]=B89-8),"Y",""),"")</f>
        <v/>
      </c>
    </row>
    <row r="91" spans="1:13">
      <c r="A91">
        <v>102</v>
      </c>
      <c r="B91">
        <v>16</v>
      </c>
      <c r="C91" t="s">
        <v>13</v>
      </c>
      <c r="D91" t="s">
        <v>14</v>
      </c>
      <c r="E91" t="s">
        <v>15</v>
      </c>
      <c r="F91">
        <v>4.2190000000000003</v>
      </c>
      <c r="G91" t="s">
        <v>16</v>
      </c>
      <c r="H91" t="s">
        <v>15</v>
      </c>
      <c r="I91" t="str">
        <f>IF(Data[[#This Row],[Truth Value]]=Data[[#This Row],[Correct]], "", "1")</f>
        <v/>
      </c>
      <c r="J91">
        <v>25</v>
      </c>
      <c r="K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1">
        <f>INDEX(Sheet9!H$1:H$30,MATCH(Data[[#This Row],[Subject]],Sheet9!A$1:A$30))</f>
        <v>0.4375</v>
      </c>
      <c r="M91" t="str">
        <f>IF(J90=Data[[#This Row],[PrsntOrd]]-1,IF(OR(Data[[#This Row],[ID]]=B90+8,Data[[#This Row],[ID]]=B90-8),"Y",""),"")</f>
        <v/>
      </c>
    </row>
    <row r="92" spans="1:13">
      <c r="A92">
        <v>102</v>
      </c>
      <c r="B92">
        <v>3</v>
      </c>
      <c r="C92" t="s">
        <v>39</v>
      </c>
      <c r="D92" t="s">
        <v>36</v>
      </c>
      <c r="E92" t="s">
        <v>15</v>
      </c>
      <c r="F92">
        <v>2.6669999999999998</v>
      </c>
      <c r="G92" t="s">
        <v>19</v>
      </c>
      <c r="H92" t="s">
        <v>15</v>
      </c>
      <c r="I92" t="str">
        <f>IF(Data[[#This Row],[Truth Value]]=Data[[#This Row],[Correct]], "", "1")</f>
        <v/>
      </c>
      <c r="J92">
        <v>26</v>
      </c>
      <c r="K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2">
        <f>INDEX(Sheet9!H$1:H$30,MATCH(Data[[#This Row],[Subject]],Sheet9!A$1:A$30))</f>
        <v>0.4375</v>
      </c>
      <c r="M92" t="str">
        <f>IF(J91=Data[[#This Row],[PrsntOrd]]-1,IF(OR(Data[[#This Row],[ID]]=B91+8,Data[[#This Row],[ID]]=B91-8),"Y",""),"")</f>
        <v/>
      </c>
    </row>
    <row r="93" spans="1:13">
      <c r="A93">
        <v>102</v>
      </c>
      <c r="B93">
        <v>9</v>
      </c>
      <c r="C93" t="s">
        <v>23</v>
      </c>
      <c r="D93" t="s">
        <v>24</v>
      </c>
      <c r="E93" t="s">
        <v>15</v>
      </c>
      <c r="F93">
        <v>3.2589999999999999</v>
      </c>
      <c r="G93" t="s">
        <v>16</v>
      </c>
      <c r="H93" t="s">
        <v>15</v>
      </c>
      <c r="I93" t="str">
        <f>IF(Data[[#This Row],[Truth Value]]=Data[[#This Row],[Correct]], "", "1")</f>
        <v/>
      </c>
      <c r="J93">
        <v>29</v>
      </c>
      <c r="K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3">
        <f>INDEX(Sheet9!H$1:H$30,MATCH(Data[[#This Row],[Subject]],Sheet9!A$1:A$30))</f>
        <v>0.4375</v>
      </c>
      <c r="M93" t="str">
        <f>IF(J92=Data[[#This Row],[PrsntOrd]]-1,IF(OR(Data[[#This Row],[ID]]=B92+8,Data[[#This Row],[ID]]=B92-8),"Y",""),"")</f>
        <v/>
      </c>
    </row>
    <row r="94" spans="1:13">
      <c r="A94">
        <v>102</v>
      </c>
      <c r="B94">
        <v>1</v>
      </c>
      <c r="C94" t="s">
        <v>45</v>
      </c>
      <c r="D94" t="s">
        <v>46</v>
      </c>
      <c r="E94" t="s">
        <v>22</v>
      </c>
      <c r="F94">
        <v>2.9550000000000001</v>
      </c>
      <c r="G94" t="s">
        <v>19</v>
      </c>
      <c r="H94" t="s">
        <v>22</v>
      </c>
      <c r="I94" t="str">
        <f>IF(Data[[#This Row],[Truth Value]]=Data[[#This Row],[Correct]], "", "1")</f>
        <v/>
      </c>
      <c r="J94">
        <v>32</v>
      </c>
      <c r="K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4">
        <f>INDEX(Sheet9!H$1:H$30,MATCH(Data[[#This Row],[Subject]],Sheet9!A$1:A$30))</f>
        <v>0.4375</v>
      </c>
      <c r="M94" t="str">
        <f>IF(J93=Data[[#This Row],[PrsntOrd]]-1,IF(OR(Data[[#This Row],[ID]]=B93+8,Data[[#This Row],[ID]]=B93-8),"Y",""),"")</f>
        <v/>
      </c>
    </row>
    <row r="95" spans="1:13">
      <c r="A95">
        <v>102</v>
      </c>
      <c r="B95">
        <v>11</v>
      </c>
      <c r="C95" t="s">
        <v>35</v>
      </c>
      <c r="D95" t="s">
        <v>36</v>
      </c>
      <c r="E95" t="s">
        <v>22</v>
      </c>
      <c r="F95">
        <v>6.1630000000000003</v>
      </c>
      <c r="G95" t="s">
        <v>16</v>
      </c>
      <c r="H95" t="s">
        <v>15</v>
      </c>
      <c r="I95" t="str">
        <f>IF(Data[[#This Row],[Truth Value]]=Data[[#This Row],[Correct]], "", "1")</f>
        <v>1</v>
      </c>
      <c r="J95">
        <v>35</v>
      </c>
      <c r="K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95">
        <f>INDEX(Sheet9!H$1:H$30,MATCH(Data[[#This Row],[Subject]],Sheet9!A$1:A$30))</f>
        <v>0.4375</v>
      </c>
      <c r="M95" t="str">
        <f>IF(J94=Data[[#This Row],[PrsntOrd]]-1,IF(OR(Data[[#This Row],[ID]]=B94+8,Data[[#This Row],[ID]]=B94-8),"Y",""),"")</f>
        <v/>
      </c>
    </row>
    <row r="96" spans="1:13">
      <c r="A96">
        <v>102</v>
      </c>
      <c r="B96">
        <v>4</v>
      </c>
      <c r="C96" t="s">
        <v>31</v>
      </c>
      <c r="D96" t="s">
        <v>32</v>
      </c>
      <c r="E96" t="s">
        <v>15</v>
      </c>
      <c r="F96">
        <v>2.3780000000000001</v>
      </c>
      <c r="G96" t="s">
        <v>19</v>
      </c>
      <c r="H96" t="s">
        <v>15</v>
      </c>
      <c r="I96" t="str">
        <f>IF(Data[[#This Row],[Truth Value]]=Data[[#This Row],[Correct]], "", "1")</f>
        <v/>
      </c>
      <c r="J96">
        <v>36</v>
      </c>
      <c r="K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6">
        <f>INDEX(Sheet9!H$1:H$30,MATCH(Data[[#This Row],[Subject]],Sheet9!A$1:A$30))</f>
        <v>0.4375</v>
      </c>
      <c r="M96" t="str">
        <f>IF(J95=Data[[#This Row],[PrsntOrd]]-1,IF(OR(Data[[#This Row],[ID]]=B95+8,Data[[#This Row],[ID]]=B95-8),"Y",""),"")</f>
        <v/>
      </c>
    </row>
    <row r="97" spans="1:13">
      <c r="A97">
        <v>102</v>
      </c>
      <c r="B97">
        <v>10</v>
      </c>
      <c r="C97" t="s">
        <v>29</v>
      </c>
      <c r="D97" t="s">
        <v>30</v>
      </c>
      <c r="E97" t="s">
        <v>22</v>
      </c>
      <c r="F97">
        <v>3.194</v>
      </c>
      <c r="G97" t="s">
        <v>16</v>
      </c>
      <c r="H97" t="s">
        <v>22</v>
      </c>
      <c r="I97" t="str">
        <f>IF(Data[[#This Row],[Truth Value]]=Data[[#This Row],[Correct]], "", "1")</f>
        <v/>
      </c>
      <c r="J97">
        <v>37</v>
      </c>
      <c r="K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7">
        <f>INDEX(Sheet9!H$1:H$30,MATCH(Data[[#This Row],[Subject]],Sheet9!A$1:A$30))</f>
        <v>0.4375</v>
      </c>
      <c r="M97" t="str">
        <f>IF(J96=Data[[#This Row],[PrsntOrd]]-1,IF(OR(Data[[#This Row],[ID]]=B96+8,Data[[#This Row],[ID]]=B96-8),"Y",""),"")</f>
        <v/>
      </c>
    </row>
    <row r="98" spans="1:13">
      <c r="A98">
        <v>102</v>
      </c>
      <c r="B98">
        <v>17</v>
      </c>
      <c r="C98" t="s">
        <v>47</v>
      </c>
      <c r="D98" t="s">
        <v>48</v>
      </c>
      <c r="E98" t="s">
        <v>15</v>
      </c>
      <c r="F98">
        <v>4.258</v>
      </c>
      <c r="G98" t="s">
        <v>49</v>
      </c>
      <c r="H98" t="s">
        <v>15</v>
      </c>
      <c r="I98" t="str">
        <f>IF(Data[[#This Row],[Truth Value]]=Data[[#This Row],[Correct]], "", "1")</f>
        <v/>
      </c>
      <c r="J98">
        <v>33</v>
      </c>
      <c r="K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">
        <f>INDEX(Sheet9!H$1:H$30,MATCH(Data[[#This Row],[Subject]],Sheet9!A$1:A$30))</f>
        <v>0.4375</v>
      </c>
      <c r="M98" t="str">
        <f>IF(J97=Data[[#This Row],[PrsntOrd]]-1,IF(OR(Data[[#This Row],[ID]]=B97+8,Data[[#This Row],[ID]]=B97-8),"Y",""),"")</f>
        <v/>
      </c>
    </row>
    <row r="99" spans="1:13">
      <c r="A99">
        <v>102</v>
      </c>
      <c r="B99">
        <v>18</v>
      </c>
      <c r="C99" t="s">
        <v>50</v>
      </c>
      <c r="D99" t="s">
        <v>51</v>
      </c>
      <c r="E99" t="s">
        <v>15</v>
      </c>
      <c r="F99">
        <v>3.6339999999999999</v>
      </c>
      <c r="G99" t="s">
        <v>49</v>
      </c>
      <c r="H99" t="s">
        <v>15</v>
      </c>
      <c r="I99" t="str">
        <f>IF(Data[[#This Row],[Truth Value]]=Data[[#This Row],[Correct]], "", "1")</f>
        <v/>
      </c>
      <c r="J99">
        <v>30</v>
      </c>
      <c r="K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">
        <f>INDEX(Sheet9!H$1:H$30,MATCH(Data[[#This Row],[Subject]],Sheet9!A$1:A$30))</f>
        <v>0.4375</v>
      </c>
      <c r="M99" t="str">
        <f>IF(J98=Data[[#This Row],[PrsntOrd]]-1,IF(OR(Data[[#This Row],[ID]]=B98+8,Data[[#This Row],[ID]]=B98-8),"Y",""),"")</f>
        <v/>
      </c>
    </row>
    <row r="100" spans="1:13">
      <c r="A100">
        <v>102</v>
      </c>
      <c r="B100">
        <v>19</v>
      </c>
      <c r="C100" t="s">
        <v>52</v>
      </c>
      <c r="D100" t="s">
        <v>53</v>
      </c>
      <c r="E100" t="s">
        <v>22</v>
      </c>
      <c r="F100">
        <v>2.9620000000000002</v>
      </c>
      <c r="G100" t="s">
        <v>49</v>
      </c>
      <c r="H100" t="s">
        <v>22</v>
      </c>
      <c r="I100" t="str">
        <f>IF(Data[[#This Row],[Truth Value]]=Data[[#This Row],[Correct]], "", "1")</f>
        <v/>
      </c>
      <c r="J100">
        <v>14</v>
      </c>
      <c r="K1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0">
        <f>INDEX(Sheet9!H$1:H$30,MATCH(Data[[#This Row],[Subject]],Sheet9!A$1:A$30))</f>
        <v>0.4375</v>
      </c>
      <c r="M100" t="str">
        <f>IF(J99=Data[[#This Row],[PrsntOrd]]-1,IF(OR(Data[[#This Row],[ID]]=B99+8,Data[[#This Row],[ID]]=B99-8),"Y",""),"")</f>
        <v/>
      </c>
    </row>
    <row r="101" spans="1:13">
      <c r="A101">
        <v>102</v>
      </c>
      <c r="B101">
        <v>20</v>
      </c>
      <c r="C101" t="s">
        <v>54</v>
      </c>
      <c r="D101" t="s">
        <v>55</v>
      </c>
      <c r="E101" t="s">
        <v>22</v>
      </c>
      <c r="F101">
        <v>8.7129999999999992</v>
      </c>
      <c r="G101" t="s">
        <v>49</v>
      </c>
      <c r="H101" t="s">
        <v>22</v>
      </c>
      <c r="I101" t="str">
        <f>IF(Data[[#This Row],[Truth Value]]=Data[[#This Row],[Correct]], "", "1")</f>
        <v/>
      </c>
      <c r="J101">
        <v>1</v>
      </c>
      <c r="K1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1">
        <f>INDEX(Sheet9!H$1:H$30,MATCH(Data[[#This Row],[Subject]],Sheet9!A$1:A$30))</f>
        <v>0.4375</v>
      </c>
      <c r="M101" t="str">
        <f>IF(J100=Data[[#This Row],[PrsntOrd]]-1,IF(OR(Data[[#This Row],[ID]]=B100+8,Data[[#This Row],[ID]]=B100-8),"Y",""),"")</f>
        <v/>
      </c>
    </row>
    <row r="102" spans="1:13">
      <c r="A102">
        <v>102</v>
      </c>
      <c r="B102">
        <v>21</v>
      </c>
      <c r="C102" t="s">
        <v>56</v>
      </c>
      <c r="D102" t="s">
        <v>57</v>
      </c>
      <c r="E102" t="s">
        <v>22</v>
      </c>
      <c r="F102">
        <v>5.1070000000000002</v>
      </c>
      <c r="G102" t="s">
        <v>49</v>
      </c>
      <c r="H102" t="s">
        <v>22</v>
      </c>
      <c r="I102" t="str">
        <f>IF(Data[[#This Row],[Truth Value]]=Data[[#This Row],[Correct]], "", "1")</f>
        <v/>
      </c>
      <c r="J102">
        <v>7</v>
      </c>
      <c r="K1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">
        <f>INDEX(Sheet9!H$1:H$30,MATCH(Data[[#This Row],[Subject]],Sheet9!A$1:A$30))</f>
        <v>0.4375</v>
      </c>
      <c r="M102" t="str">
        <f>IF(J101=Data[[#This Row],[PrsntOrd]]-1,IF(OR(Data[[#This Row],[ID]]=B101+8,Data[[#This Row],[ID]]=B101-8),"Y",""),"")</f>
        <v/>
      </c>
    </row>
    <row r="103" spans="1:13">
      <c r="A103">
        <v>102</v>
      </c>
      <c r="B103">
        <v>22</v>
      </c>
      <c r="C103" t="s">
        <v>58</v>
      </c>
      <c r="D103" t="s">
        <v>59</v>
      </c>
      <c r="E103" t="s">
        <v>15</v>
      </c>
      <c r="F103">
        <v>2.427</v>
      </c>
      <c r="G103" t="s">
        <v>49</v>
      </c>
      <c r="H103" t="s">
        <v>15</v>
      </c>
      <c r="I103" t="str">
        <f>IF(Data[[#This Row],[Truth Value]]=Data[[#This Row],[Correct]], "", "1")</f>
        <v/>
      </c>
      <c r="J103">
        <v>20</v>
      </c>
      <c r="K1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">
        <f>INDEX(Sheet9!H$1:H$30,MATCH(Data[[#This Row],[Subject]],Sheet9!A$1:A$30))</f>
        <v>0.4375</v>
      </c>
      <c r="M103" t="str">
        <f>IF(J102=Data[[#This Row],[PrsntOrd]]-1,IF(OR(Data[[#This Row],[ID]]=B102+8,Data[[#This Row],[ID]]=B102-8),"Y",""),"")</f>
        <v/>
      </c>
    </row>
    <row r="104" spans="1:13">
      <c r="A104">
        <v>102</v>
      </c>
      <c r="B104">
        <v>23</v>
      </c>
      <c r="C104" t="s">
        <v>60</v>
      </c>
      <c r="D104" t="s">
        <v>98</v>
      </c>
      <c r="E104" t="s">
        <v>15</v>
      </c>
      <c r="F104">
        <v>3.609</v>
      </c>
      <c r="G104" t="s">
        <v>49</v>
      </c>
      <c r="H104" t="s">
        <v>15</v>
      </c>
      <c r="I104" t="str">
        <f>IF(Data[[#This Row],[Truth Value]]=Data[[#This Row],[Correct]], "", "1")</f>
        <v/>
      </c>
      <c r="J104">
        <v>23</v>
      </c>
      <c r="K1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4">
        <f>INDEX(Sheet9!H$1:H$30,MATCH(Data[[#This Row],[Subject]],Sheet9!A$1:A$30))</f>
        <v>0.4375</v>
      </c>
      <c r="M104" t="str">
        <f>IF(J103=Data[[#This Row],[PrsntOrd]]-1,IF(OR(Data[[#This Row],[ID]]=B103+8,Data[[#This Row],[ID]]=B103-8),"Y",""),"")</f>
        <v/>
      </c>
    </row>
    <row r="105" spans="1:13">
      <c r="A105">
        <v>102</v>
      </c>
      <c r="B105">
        <v>24</v>
      </c>
      <c r="C105" t="s">
        <v>62</v>
      </c>
      <c r="D105" t="s">
        <v>63</v>
      </c>
      <c r="E105" t="s">
        <v>22</v>
      </c>
      <c r="F105">
        <v>4.0419999999999998</v>
      </c>
      <c r="G105" t="s">
        <v>49</v>
      </c>
      <c r="H105" t="s">
        <v>22</v>
      </c>
      <c r="I105" t="str">
        <f>IF(Data[[#This Row],[Truth Value]]=Data[[#This Row],[Correct]], "", "1")</f>
        <v/>
      </c>
      <c r="J105">
        <v>38</v>
      </c>
      <c r="K1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5">
        <f>INDEX(Sheet9!H$1:H$30,MATCH(Data[[#This Row],[Subject]],Sheet9!A$1:A$30))</f>
        <v>0.4375</v>
      </c>
      <c r="M105" t="str">
        <f>IF(J104=Data[[#This Row],[PrsntOrd]]-1,IF(OR(Data[[#This Row],[ID]]=B104+8,Data[[#This Row],[ID]]=B104-8),"Y",""),"")</f>
        <v/>
      </c>
    </row>
    <row r="106" spans="1:13">
      <c r="A106">
        <v>102</v>
      </c>
      <c r="B106">
        <v>25</v>
      </c>
      <c r="C106" t="s">
        <v>64</v>
      </c>
      <c r="D106" t="s">
        <v>65</v>
      </c>
      <c r="E106" t="s">
        <v>15</v>
      </c>
      <c r="F106">
        <v>4.226</v>
      </c>
      <c r="G106" t="s">
        <v>66</v>
      </c>
      <c r="H106" t="s">
        <v>15</v>
      </c>
      <c r="I106" t="str">
        <f>IF(Data[[#This Row],[Truth Value]]=Data[[#This Row],[Correct]], "", "1")</f>
        <v/>
      </c>
      <c r="J106">
        <v>16</v>
      </c>
      <c r="K1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">
        <f>INDEX(Sheet9!H$1:H$30,MATCH(Data[[#This Row],[Subject]],Sheet9!A$1:A$30))</f>
        <v>0.4375</v>
      </c>
      <c r="M106" t="str">
        <f>IF(J105=Data[[#This Row],[PrsntOrd]]-1,IF(OR(Data[[#This Row],[ID]]=B105+8,Data[[#This Row],[ID]]=B105-8),"Y",""),"")</f>
        <v/>
      </c>
    </row>
    <row r="107" spans="1:13">
      <c r="A107">
        <v>102</v>
      </c>
      <c r="B107">
        <v>26</v>
      </c>
      <c r="C107" t="s">
        <v>67</v>
      </c>
      <c r="D107" t="s">
        <v>68</v>
      </c>
      <c r="E107" t="s">
        <v>22</v>
      </c>
      <c r="F107">
        <v>3.5619999999999998</v>
      </c>
      <c r="G107" t="s">
        <v>66</v>
      </c>
      <c r="H107" t="s">
        <v>22</v>
      </c>
      <c r="I107" t="str">
        <f>IF(Data[[#This Row],[Truth Value]]=Data[[#This Row],[Correct]], "", "1")</f>
        <v/>
      </c>
      <c r="J107">
        <v>22</v>
      </c>
      <c r="K1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">
        <f>INDEX(Sheet9!H$1:H$30,MATCH(Data[[#This Row],[Subject]],Sheet9!A$1:A$30))</f>
        <v>0.4375</v>
      </c>
      <c r="M107" t="str">
        <f>IF(J106=Data[[#This Row],[PrsntOrd]]-1,IF(OR(Data[[#This Row],[ID]]=B106+8,Data[[#This Row],[ID]]=B106-8),"Y",""),"")</f>
        <v/>
      </c>
    </row>
    <row r="108" spans="1:13">
      <c r="A108">
        <v>102</v>
      </c>
      <c r="B108">
        <v>27</v>
      </c>
      <c r="C108" t="s">
        <v>69</v>
      </c>
      <c r="D108" t="s">
        <v>70</v>
      </c>
      <c r="E108" t="s">
        <v>15</v>
      </c>
      <c r="F108">
        <v>5.2590000000000003</v>
      </c>
      <c r="G108" t="s">
        <v>66</v>
      </c>
      <c r="H108" t="s">
        <v>15</v>
      </c>
      <c r="I108" t="str">
        <f>IF(Data[[#This Row],[Truth Value]]=Data[[#This Row],[Correct]], "", "1")</f>
        <v/>
      </c>
      <c r="J108">
        <v>39</v>
      </c>
      <c r="K1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8">
        <f>INDEX(Sheet9!H$1:H$30,MATCH(Data[[#This Row],[Subject]],Sheet9!A$1:A$30))</f>
        <v>0.4375</v>
      </c>
      <c r="M108" t="str">
        <f>IF(J107=Data[[#This Row],[PrsntOrd]]-1,IF(OR(Data[[#This Row],[ID]]=B107+8,Data[[#This Row],[ID]]=B107-8),"Y",""),"")</f>
        <v/>
      </c>
    </row>
    <row r="109" spans="1:13">
      <c r="A109">
        <v>102</v>
      </c>
      <c r="B109">
        <v>28</v>
      </c>
      <c r="C109" t="s">
        <v>71</v>
      </c>
      <c r="D109" t="s">
        <v>72</v>
      </c>
      <c r="E109" t="s">
        <v>15</v>
      </c>
      <c r="F109">
        <v>4.4669999999999996</v>
      </c>
      <c r="G109" t="s">
        <v>66</v>
      </c>
      <c r="H109" t="s">
        <v>15</v>
      </c>
      <c r="I109" t="str">
        <f>IF(Data[[#This Row],[Truth Value]]=Data[[#This Row],[Correct]], "", "1")</f>
        <v/>
      </c>
      <c r="J109">
        <v>6</v>
      </c>
      <c r="K1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9">
        <f>INDEX(Sheet9!H$1:H$30,MATCH(Data[[#This Row],[Subject]],Sheet9!A$1:A$30))</f>
        <v>0.4375</v>
      </c>
      <c r="M109" t="str">
        <f>IF(J108=Data[[#This Row],[PrsntOrd]]-1,IF(OR(Data[[#This Row],[ID]]=B108+8,Data[[#This Row],[ID]]=B108-8),"Y",""),"")</f>
        <v/>
      </c>
    </row>
    <row r="110" spans="1:13">
      <c r="A110">
        <v>102</v>
      </c>
      <c r="B110">
        <v>29</v>
      </c>
      <c r="C110" t="s">
        <v>73</v>
      </c>
      <c r="D110" t="s">
        <v>74</v>
      </c>
      <c r="E110" t="s">
        <v>15</v>
      </c>
      <c r="F110">
        <v>5.17</v>
      </c>
      <c r="G110" t="s">
        <v>66</v>
      </c>
      <c r="H110" t="s">
        <v>15</v>
      </c>
      <c r="I110" t="str">
        <f>IF(Data[[#This Row],[Truth Value]]=Data[[#This Row],[Correct]], "", "1")</f>
        <v/>
      </c>
      <c r="J110">
        <v>12</v>
      </c>
      <c r="K1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">
        <f>INDEX(Sheet9!H$1:H$30,MATCH(Data[[#This Row],[Subject]],Sheet9!A$1:A$30))</f>
        <v>0.4375</v>
      </c>
      <c r="M110" t="str">
        <f>IF(J109=Data[[#This Row],[PrsntOrd]]-1,IF(OR(Data[[#This Row],[ID]]=B109+8,Data[[#This Row],[ID]]=B109-8),"Y",""),"")</f>
        <v/>
      </c>
    </row>
    <row r="111" spans="1:13">
      <c r="A111">
        <v>102</v>
      </c>
      <c r="B111">
        <v>30</v>
      </c>
      <c r="C111" t="s">
        <v>75</v>
      </c>
      <c r="D111" t="s">
        <v>76</v>
      </c>
      <c r="E111" t="s">
        <v>22</v>
      </c>
      <c r="F111">
        <v>4.5549999999999997</v>
      </c>
      <c r="G111" t="s">
        <v>66</v>
      </c>
      <c r="H111" t="s">
        <v>22</v>
      </c>
      <c r="I111" t="str">
        <f>IF(Data[[#This Row],[Truth Value]]=Data[[#This Row],[Correct]], "", "1")</f>
        <v/>
      </c>
      <c r="J111">
        <v>27</v>
      </c>
      <c r="K1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">
        <f>INDEX(Sheet9!H$1:H$30,MATCH(Data[[#This Row],[Subject]],Sheet9!A$1:A$30))</f>
        <v>0.4375</v>
      </c>
      <c r="M111" t="str">
        <f>IF(J110=Data[[#This Row],[PrsntOrd]]-1,IF(OR(Data[[#This Row],[ID]]=B110+8,Data[[#This Row],[ID]]=B110-8),"Y",""),"")</f>
        <v/>
      </c>
    </row>
    <row r="112" spans="1:13">
      <c r="A112">
        <v>102</v>
      </c>
      <c r="B112">
        <v>31</v>
      </c>
      <c r="C112" t="s">
        <v>77</v>
      </c>
      <c r="D112" t="s">
        <v>78</v>
      </c>
      <c r="E112" t="s">
        <v>22</v>
      </c>
      <c r="F112">
        <v>2.9950000000000001</v>
      </c>
      <c r="G112" t="s">
        <v>66</v>
      </c>
      <c r="H112" t="s">
        <v>22</v>
      </c>
      <c r="I112" t="str">
        <f>IF(Data[[#This Row],[Truth Value]]=Data[[#This Row],[Correct]], "", "1")</f>
        <v/>
      </c>
      <c r="J112">
        <v>3</v>
      </c>
      <c r="K1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2">
        <f>INDEX(Sheet9!H$1:H$30,MATCH(Data[[#This Row],[Subject]],Sheet9!A$1:A$30))</f>
        <v>0.4375</v>
      </c>
      <c r="M112" t="str">
        <f>IF(J111=Data[[#This Row],[PrsntOrd]]-1,IF(OR(Data[[#This Row],[ID]]=B111+8,Data[[#This Row],[ID]]=B111-8),"Y",""),"")</f>
        <v/>
      </c>
    </row>
    <row r="113" spans="1:13">
      <c r="A113">
        <v>102</v>
      </c>
      <c r="B113">
        <v>32</v>
      </c>
      <c r="C113" t="s">
        <v>79</v>
      </c>
      <c r="D113" t="s">
        <v>80</v>
      </c>
      <c r="E113" t="s">
        <v>22</v>
      </c>
      <c r="F113">
        <v>2.5779999999999998</v>
      </c>
      <c r="G113" t="s">
        <v>66</v>
      </c>
      <c r="H113" t="s">
        <v>22</v>
      </c>
      <c r="I113" t="str">
        <f>IF(Data[[#This Row],[Truth Value]]=Data[[#This Row],[Correct]], "", "1")</f>
        <v/>
      </c>
      <c r="J113">
        <v>31</v>
      </c>
      <c r="K1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3">
        <f>INDEX(Sheet9!H$1:H$30,MATCH(Data[[#This Row],[Subject]],Sheet9!A$1:A$30))</f>
        <v>0.4375</v>
      </c>
      <c r="M113" t="str">
        <f>IF(J112=Data[[#This Row],[PrsntOrd]]-1,IF(OR(Data[[#This Row],[ID]]=B112+8,Data[[#This Row],[ID]]=B112-8),"Y",""),"")</f>
        <v/>
      </c>
    </row>
    <row r="114" spans="1:13">
      <c r="A114">
        <v>102</v>
      </c>
      <c r="B114">
        <v>33</v>
      </c>
      <c r="C114" t="s">
        <v>81</v>
      </c>
      <c r="D114" t="s">
        <v>82</v>
      </c>
      <c r="E114" t="s">
        <v>22</v>
      </c>
      <c r="F114">
        <v>2.2349999999999999</v>
      </c>
      <c r="G114" t="s">
        <v>83</v>
      </c>
      <c r="H114" t="s">
        <v>22</v>
      </c>
      <c r="I114" t="str">
        <f>IF(Data[[#This Row],[Truth Value]]=Data[[#This Row],[Correct]], "", "1")</f>
        <v/>
      </c>
      <c r="J114">
        <v>13</v>
      </c>
      <c r="K1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4">
        <f>INDEX(Sheet9!H$1:H$30,MATCH(Data[[#This Row],[Subject]],Sheet9!A$1:A$30))</f>
        <v>0.4375</v>
      </c>
      <c r="M114" t="str">
        <f>IF(J113=Data[[#This Row],[PrsntOrd]]-1,IF(OR(Data[[#This Row],[ID]]=B113+8,Data[[#This Row],[ID]]=B113-8),"Y",""),"")</f>
        <v/>
      </c>
    </row>
    <row r="115" spans="1:13">
      <c r="A115">
        <v>102</v>
      </c>
      <c r="B115">
        <v>34</v>
      </c>
      <c r="C115" t="s">
        <v>84</v>
      </c>
      <c r="D115" t="s">
        <v>85</v>
      </c>
      <c r="E115" t="s">
        <v>15</v>
      </c>
      <c r="F115">
        <v>3.226</v>
      </c>
      <c r="G115" t="s">
        <v>83</v>
      </c>
      <c r="H115" t="s">
        <v>15</v>
      </c>
      <c r="I115" t="str">
        <f>IF(Data[[#This Row],[Truth Value]]=Data[[#This Row],[Correct]], "", "1")</f>
        <v/>
      </c>
      <c r="J115">
        <v>40</v>
      </c>
      <c r="K1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5">
        <f>INDEX(Sheet9!H$1:H$30,MATCH(Data[[#This Row],[Subject]],Sheet9!A$1:A$30))</f>
        <v>0.4375</v>
      </c>
      <c r="M115" t="str">
        <f>IF(J114=Data[[#This Row],[PrsntOrd]]-1,IF(OR(Data[[#This Row],[ID]]=B114+8,Data[[#This Row],[ID]]=B114-8),"Y",""),"")</f>
        <v/>
      </c>
    </row>
    <row r="116" spans="1:13">
      <c r="A116">
        <v>102</v>
      </c>
      <c r="B116">
        <v>35</v>
      </c>
      <c r="C116" t="s">
        <v>86</v>
      </c>
      <c r="D116" t="s">
        <v>87</v>
      </c>
      <c r="E116" t="s">
        <v>22</v>
      </c>
      <c r="F116">
        <v>1.786</v>
      </c>
      <c r="G116" t="s">
        <v>83</v>
      </c>
      <c r="H116" t="s">
        <v>22</v>
      </c>
      <c r="I116" t="str">
        <f>IF(Data[[#This Row],[Truth Value]]=Data[[#This Row],[Correct]], "", "1")</f>
        <v/>
      </c>
      <c r="J116">
        <v>24</v>
      </c>
      <c r="K1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6">
        <f>INDEX(Sheet9!H$1:H$30,MATCH(Data[[#This Row],[Subject]],Sheet9!A$1:A$30))</f>
        <v>0.4375</v>
      </c>
      <c r="M116" t="str">
        <f>IF(J115=Data[[#This Row],[PrsntOrd]]-1,IF(OR(Data[[#This Row],[ID]]=B115+8,Data[[#This Row],[ID]]=B115-8),"Y",""),"")</f>
        <v/>
      </c>
    </row>
    <row r="117" spans="1:13">
      <c r="A117">
        <v>102</v>
      </c>
      <c r="B117">
        <v>36</v>
      </c>
      <c r="C117" t="s">
        <v>88</v>
      </c>
      <c r="D117" t="s">
        <v>89</v>
      </c>
      <c r="E117" t="s">
        <v>22</v>
      </c>
      <c r="F117">
        <v>6.1059999999999999</v>
      </c>
      <c r="G117" t="s">
        <v>83</v>
      </c>
      <c r="H117" t="s">
        <v>22</v>
      </c>
      <c r="I117" t="str">
        <f>IF(Data[[#This Row],[Truth Value]]=Data[[#This Row],[Correct]], "", "1")</f>
        <v/>
      </c>
      <c r="J117">
        <v>2</v>
      </c>
      <c r="K1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7">
        <f>INDEX(Sheet9!H$1:H$30,MATCH(Data[[#This Row],[Subject]],Sheet9!A$1:A$30))</f>
        <v>0.4375</v>
      </c>
      <c r="M117" t="str">
        <f>IF(J116=Data[[#This Row],[PrsntOrd]]-1,IF(OR(Data[[#This Row],[ID]]=B116+8,Data[[#This Row],[ID]]=B116-8),"Y",""),"")</f>
        <v/>
      </c>
    </row>
    <row r="118" spans="1:13">
      <c r="A118">
        <v>102</v>
      </c>
      <c r="B118">
        <v>37</v>
      </c>
      <c r="C118" t="s">
        <v>90</v>
      </c>
      <c r="D118" t="s">
        <v>91</v>
      </c>
      <c r="E118" t="s">
        <v>15</v>
      </c>
      <c r="F118">
        <v>2.8660000000000001</v>
      </c>
      <c r="G118" t="s">
        <v>83</v>
      </c>
      <c r="H118" t="s">
        <v>15</v>
      </c>
      <c r="I118" t="str">
        <f>IF(Data[[#This Row],[Truth Value]]=Data[[#This Row],[Correct]], "", "1")</f>
        <v/>
      </c>
      <c r="J118">
        <v>28</v>
      </c>
      <c r="K1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8">
        <f>INDEX(Sheet9!H$1:H$30,MATCH(Data[[#This Row],[Subject]],Sheet9!A$1:A$30))</f>
        <v>0.4375</v>
      </c>
      <c r="M118" t="str">
        <f>IF(J117=Data[[#This Row],[PrsntOrd]]-1,IF(OR(Data[[#This Row],[ID]]=B117+8,Data[[#This Row],[ID]]=B117-8),"Y",""),"")</f>
        <v/>
      </c>
    </row>
    <row r="119" spans="1:13">
      <c r="A119">
        <v>102</v>
      </c>
      <c r="B119">
        <v>38</v>
      </c>
      <c r="C119" t="s">
        <v>92</v>
      </c>
      <c r="D119" t="s">
        <v>93</v>
      </c>
      <c r="E119" t="s">
        <v>15</v>
      </c>
      <c r="F119">
        <v>3.0590000000000002</v>
      </c>
      <c r="G119" t="s">
        <v>83</v>
      </c>
      <c r="H119" t="s">
        <v>22</v>
      </c>
      <c r="I119" t="str">
        <f>IF(Data[[#This Row],[Truth Value]]=Data[[#This Row],[Correct]], "", "1")</f>
        <v>1</v>
      </c>
      <c r="J119">
        <v>34</v>
      </c>
      <c r="K1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9">
        <f>INDEX(Sheet9!H$1:H$30,MATCH(Data[[#This Row],[Subject]],Sheet9!A$1:A$30))</f>
        <v>0.4375</v>
      </c>
      <c r="M119" t="str">
        <f>IF(J118=Data[[#This Row],[PrsntOrd]]-1,IF(OR(Data[[#This Row],[ID]]=B118+8,Data[[#This Row],[ID]]=B118-8),"Y",""),"")</f>
        <v/>
      </c>
    </row>
    <row r="120" spans="1:13">
      <c r="A120">
        <v>102</v>
      </c>
      <c r="B120">
        <v>39</v>
      </c>
      <c r="C120" t="s">
        <v>94</v>
      </c>
      <c r="D120" t="s">
        <v>95</v>
      </c>
      <c r="E120" t="s">
        <v>15</v>
      </c>
      <c r="F120">
        <v>3.427</v>
      </c>
      <c r="G120" t="s">
        <v>83</v>
      </c>
      <c r="H120" t="s">
        <v>15</v>
      </c>
      <c r="I120" t="str">
        <f>IF(Data[[#This Row],[Truth Value]]=Data[[#This Row],[Correct]], "", "1")</f>
        <v/>
      </c>
      <c r="J120">
        <v>19</v>
      </c>
      <c r="K1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20">
        <f>INDEX(Sheet9!H$1:H$30,MATCH(Data[[#This Row],[Subject]],Sheet9!A$1:A$30))</f>
        <v>0.4375</v>
      </c>
      <c r="M120" t="str">
        <f>IF(J119=Data[[#This Row],[PrsntOrd]]-1,IF(OR(Data[[#This Row],[ID]]=B119+8,Data[[#This Row],[ID]]=B119-8),"Y",""),"")</f>
        <v/>
      </c>
    </row>
    <row r="121" spans="1:13">
      <c r="A121">
        <v>102</v>
      </c>
      <c r="B121">
        <v>40</v>
      </c>
      <c r="C121" t="s">
        <v>96</v>
      </c>
      <c r="D121" t="s">
        <v>97</v>
      </c>
      <c r="E121" t="s">
        <v>15</v>
      </c>
      <c r="F121">
        <v>3.4649999999999999</v>
      </c>
      <c r="G121" t="s">
        <v>83</v>
      </c>
      <c r="H121" t="s">
        <v>15</v>
      </c>
      <c r="I121" t="str">
        <f>IF(Data[[#This Row],[Truth Value]]=Data[[#This Row],[Correct]], "", "1")</f>
        <v/>
      </c>
      <c r="J121">
        <v>9</v>
      </c>
      <c r="K1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21">
        <f>INDEX(Sheet9!H$1:H$30,MATCH(Data[[#This Row],[Subject]],Sheet9!A$1:A$30))</f>
        <v>0.4375</v>
      </c>
      <c r="M121" t="str">
        <f>IF(J120=Data[[#This Row],[PrsntOrd]]-1,IF(OR(Data[[#This Row],[ID]]=B120+8,Data[[#This Row],[ID]]=B120-8),"Y",""),"")</f>
        <v/>
      </c>
    </row>
    <row r="122" spans="1:13">
      <c r="A122">
        <v>103</v>
      </c>
      <c r="B122">
        <v>4</v>
      </c>
      <c r="C122" t="s">
        <v>31</v>
      </c>
      <c r="D122" t="s">
        <v>32</v>
      </c>
      <c r="E122" t="s">
        <v>15</v>
      </c>
      <c r="F122">
        <v>10</v>
      </c>
      <c r="G122" t="s">
        <v>19</v>
      </c>
      <c r="H122" t="s">
        <v>15</v>
      </c>
      <c r="I122" t="str">
        <f>IF(Data[[#This Row],[Truth Value]]=Data[[#This Row],[Correct]], "", "1")</f>
        <v/>
      </c>
      <c r="J122">
        <v>1</v>
      </c>
      <c r="K1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22">
        <f>INDEX(Sheet9!H$1:H$30,MATCH(Data[[#This Row],[Subject]],Sheet9!A$1:A$30))</f>
        <v>0.4375</v>
      </c>
      <c r="M122" t="str">
        <f>IF(J121=Data[[#This Row],[PrsntOrd]]-1,IF(OR(Data[[#This Row],[ID]]=B121+8,Data[[#This Row],[ID]]=B121-8),"Y",""),"")</f>
        <v/>
      </c>
    </row>
    <row r="123" spans="1:13">
      <c r="A123">
        <v>103</v>
      </c>
      <c r="B123">
        <v>9</v>
      </c>
      <c r="C123" t="s">
        <v>23</v>
      </c>
      <c r="D123" t="s">
        <v>24</v>
      </c>
      <c r="E123" t="s">
        <v>15</v>
      </c>
      <c r="F123">
        <v>6.109</v>
      </c>
      <c r="G123" t="s">
        <v>16</v>
      </c>
      <c r="H123" t="s">
        <v>15</v>
      </c>
      <c r="I123" t="str">
        <f>IF(Data[[#This Row],[Truth Value]]=Data[[#This Row],[Correct]], "", "1")</f>
        <v/>
      </c>
      <c r="J123">
        <v>2</v>
      </c>
      <c r="K1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23">
        <f>INDEX(Sheet9!H$1:H$30,MATCH(Data[[#This Row],[Subject]],Sheet9!A$1:A$30))</f>
        <v>0.4375</v>
      </c>
      <c r="M123" t="str">
        <f>IF(J122=Data[[#This Row],[PrsntOrd]]-1,IF(OR(Data[[#This Row],[ID]]=B122+8,Data[[#This Row],[ID]]=B122-8),"Y",""),"")</f>
        <v/>
      </c>
    </row>
    <row r="124" spans="1:13">
      <c r="A124">
        <v>103</v>
      </c>
      <c r="B124">
        <v>6</v>
      </c>
      <c r="C124" t="s">
        <v>17</v>
      </c>
      <c r="D124" t="s">
        <v>18</v>
      </c>
      <c r="E124" t="s">
        <v>15</v>
      </c>
      <c r="F124">
        <v>4.1689999999999996</v>
      </c>
      <c r="G124" t="s">
        <v>19</v>
      </c>
      <c r="H124" t="s">
        <v>15</v>
      </c>
      <c r="I124" t="str">
        <f>IF(Data[[#This Row],[Truth Value]]=Data[[#This Row],[Correct]], "", "1")</f>
        <v/>
      </c>
      <c r="J124">
        <v>7</v>
      </c>
      <c r="K1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24">
        <f>INDEX(Sheet9!H$1:H$30,MATCH(Data[[#This Row],[Subject]],Sheet9!A$1:A$30))</f>
        <v>0.4375</v>
      </c>
      <c r="M124" t="str">
        <f>IF(J123=Data[[#This Row],[PrsntOrd]]-1,IF(OR(Data[[#This Row],[ID]]=B123+8,Data[[#This Row],[ID]]=B123-8),"Y",""),"")</f>
        <v/>
      </c>
    </row>
    <row r="125" spans="1:13">
      <c r="A125">
        <v>103</v>
      </c>
      <c r="B125">
        <v>14</v>
      </c>
      <c r="C125" t="s">
        <v>37</v>
      </c>
      <c r="D125" t="s">
        <v>38</v>
      </c>
      <c r="E125" t="s">
        <v>15</v>
      </c>
      <c r="F125">
        <v>5.1369999999999996</v>
      </c>
      <c r="G125" t="s">
        <v>16</v>
      </c>
      <c r="H125" t="s">
        <v>22</v>
      </c>
      <c r="I125" t="str">
        <f>IF(Data[[#This Row],[Truth Value]]=Data[[#This Row],[Correct]], "", "1")</f>
        <v>1</v>
      </c>
      <c r="J125">
        <v>8</v>
      </c>
      <c r="K1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25">
        <f>INDEX(Sheet9!H$1:H$30,MATCH(Data[[#This Row],[Subject]],Sheet9!A$1:A$30))</f>
        <v>0.4375</v>
      </c>
      <c r="M125" t="str">
        <f>IF(J124=Data[[#This Row],[PrsntOrd]]-1,IF(OR(Data[[#This Row],[ID]]=B124+8,Data[[#This Row],[ID]]=B124-8),"Y",""),"")</f>
        <v>Y</v>
      </c>
    </row>
    <row r="126" spans="1:13">
      <c r="A126">
        <v>103</v>
      </c>
      <c r="B126">
        <v>1</v>
      </c>
      <c r="C126" t="s">
        <v>45</v>
      </c>
      <c r="D126" t="s">
        <v>46</v>
      </c>
      <c r="E126" t="s">
        <v>22</v>
      </c>
      <c r="F126">
        <v>5.0270000000000001</v>
      </c>
      <c r="G126" t="s">
        <v>19</v>
      </c>
      <c r="H126" t="s">
        <v>22</v>
      </c>
      <c r="I126" t="str">
        <f>IF(Data[[#This Row],[Truth Value]]=Data[[#This Row],[Correct]], "", "1")</f>
        <v/>
      </c>
      <c r="J126">
        <v>12</v>
      </c>
      <c r="K1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26">
        <f>INDEX(Sheet9!H$1:H$30,MATCH(Data[[#This Row],[Subject]],Sheet9!A$1:A$30))</f>
        <v>0.4375</v>
      </c>
      <c r="M126" t="str">
        <f>IF(J125=Data[[#This Row],[PrsntOrd]]-1,IF(OR(Data[[#This Row],[ID]]=B125+8,Data[[#This Row],[ID]]=B125-8),"Y",""),"")</f>
        <v/>
      </c>
    </row>
    <row r="127" spans="1:13">
      <c r="A127">
        <v>103</v>
      </c>
      <c r="B127">
        <v>13</v>
      </c>
      <c r="C127" t="s">
        <v>25</v>
      </c>
      <c r="D127" t="s">
        <v>26</v>
      </c>
      <c r="E127" t="s">
        <v>22</v>
      </c>
      <c r="F127">
        <v>7.6529999999999996</v>
      </c>
      <c r="G127" t="s">
        <v>16</v>
      </c>
      <c r="H127" t="s">
        <v>15</v>
      </c>
      <c r="I127" t="str">
        <f>IF(Data[[#This Row],[Truth Value]]=Data[[#This Row],[Correct]], "", "1")</f>
        <v>1</v>
      </c>
      <c r="J127">
        <v>13</v>
      </c>
      <c r="K1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27">
        <f>INDEX(Sheet9!H$1:H$30,MATCH(Data[[#This Row],[Subject]],Sheet9!A$1:A$30))</f>
        <v>0.4375</v>
      </c>
      <c r="M127" t="str">
        <f>IF(J126=Data[[#This Row],[PrsntOrd]]-1,IF(OR(Data[[#This Row],[ID]]=B126+8,Data[[#This Row],[ID]]=B126-8),"Y",""),"")</f>
        <v/>
      </c>
    </row>
    <row r="128" spans="1:13">
      <c r="A128">
        <v>103</v>
      </c>
      <c r="B128">
        <v>8</v>
      </c>
      <c r="C128" t="s">
        <v>27</v>
      </c>
      <c r="D128" t="s">
        <v>28</v>
      </c>
      <c r="E128" t="s">
        <v>22</v>
      </c>
      <c r="F128">
        <v>4.1669999999999998</v>
      </c>
      <c r="G128" t="s">
        <v>19</v>
      </c>
      <c r="H128" t="s">
        <v>22</v>
      </c>
      <c r="I128" t="str">
        <f>IF(Data[[#This Row],[Truth Value]]=Data[[#This Row],[Correct]], "", "1")</f>
        <v/>
      </c>
      <c r="J128">
        <v>17</v>
      </c>
      <c r="K1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28">
        <f>INDEX(Sheet9!H$1:H$30,MATCH(Data[[#This Row],[Subject]],Sheet9!A$1:A$30))</f>
        <v>0.4375</v>
      </c>
      <c r="M128" t="str">
        <f>IF(J127=Data[[#This Row],[PrsntOrd]]-1,IF(OR(Data[[#This Row],[ID]]=B127+8,Data[[#This Row],[ID]]=B127-8),"Y",""),"")</f>
        <v/>
      </c>
    </row>
    <row r="129" spans="1:13">
      <c r="A129">
        <v>103</v>
      </c>
      <c r="B129">
        <v>11</v>
      </c>
      <c r="C129" t="s">
        <v>35</v>
      </c>
      <c r="D129" t="s">
        <v>36</v>
      </c>
      <c r="E129" t="s">
        <v>22</v>
      </c>
      <c r="F129">
        <v>6.4290000000000003</v>
      </c>
      <c r="G129" t="s">
        <v>16</v>
      </c>
      <c r="H129" t="s">
        <v>15</v>
      </c>
      <c r="I129" t="str">
        <f>IF(Data[[#This Row],[Truth Value]]=Data[[#This Row],[Correct]], "", "1")</f>
        <v>1</v>
      </c>
      <c r="J129">
        <v>20</v>
      </c>
      <c r="K1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29">
        <f>INDEX(Sheet9!H$1:H$30,MATCH(Data[[#This Row],[Subject]],Sheet9!A$1:A$30))</f>
        <v>0.4375</v>
      </c>
      <c r="M129" t="str">
        <f>IF(J128=Data[[#This Row],[PrsntOrd]]-1,IF(OR(Data[[#This Row],[ID]]=B128+8,Data[[#This Row],[ID]]=B128-8),"Y",""),"")</f>
        <v/>
      </c>
    </row>
    <row r="130" spans="1:13">
      <c r="A130">
        <v>103</v>
      </c>
      <c r="B130">
        <v>12</v>
      </c>
      <c r="C130" t="s">
        <v>41</v>
      </c>
      <c r="D130" t="s">
        <v>42</v>
      </c>
      <c r="E130" t="s">
        <v>22</v>
      </c>
      <c r="F130">
        <v>5.4359999999999999</v>
      </c>
      <c r="G130" t="s">
        <v>16</v>
      </c>
      <c r="H130" t="s">
        <v>22</v>
      </c>
      <c r="I130" t="str">
        <f>IF(Data[[#This Row],[Truth Value]]=Data[[#This Row],[Correct]], "", "1")</f>
        <v/>
      </c>
      <c r="J130">
        <v>22</v>
      </c>
      <c r="K1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30">
        <f>INDEX(Sheet9!H$1:H$30,MATCH(Data[[#This Row],[Subject]],Sheet9!A$1:A$30))</f>
        <v>0.4375</v>
      </c>
      <c r="M130" t="str">
        <f>IF(J129=Data[[#This Row],[PrsntOrd]]-1,IF(OR(Data[[#This Row],[ID]]=B129+8,Data[[#This Row],[ID]]=B129-8),"Y",""),"")</f>
        <v/>
      </c>
    </row>
    <row r="131" spans="1:13">
      <c r="A131">
        <v>103</v>
      </c>
      <c r="B131">
        <v>5</v>
      </c>
      <c r="C131" t="s">
        <v>33</v>
      </c>
      <c r="D131" t="s">
        <v>34</v>
      </c>
      <c r="E131" t="s">
        <v>22</v>
      </c>
      <c r="F131">
        <v>4.8680000000000003</v>
      </c>
      <c r="G131" t="s">
        <v>19</v>
      </c>
      <c r="H131" t="s">
        <v>22</v>
      </c>
      <c r="I131" t="str">
        <f>IF(Data[[#This Row],[Truth Value]]=Data[[#This Row],[Correct]], "", "1")</f>
        <v/>
      </c>
      <c r="J131">
        <v>23</v>
      </c>
      <c r="K1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31">
        <f>INDEX(Sheet9!H$1:H$30,MATCH(Data[[#This Row],[Subject]],Sheet9!A$1:A$30))</f>
        <v>0.4375</v>
      </c>
      <c r="M131" t="str">
        <f>IF(J130=Data[[#This Row],[PrsntOrd]]-1,IF(OR(Data[[#This Row],[ID]]=B130+8,Data[[#This Row],[ID]]=B130-8),"Y",""),"")</f>
        <v/>
      </c>
    </row>
    <row r="132" spans="1:13">
      <c r="A132">
        <v>103</v>
      </c>
      <c r="B132">
        <v>10</v>
      </c>
      <c r="C132" t="s">
        <v>29</v>
      </c>
      <c r="D132" t="s">
        <v>30</v>
      </c>
      <c r="E132" t="s">
        <v>22</v>
      </c>
      <c r="F132">
        <v>4.38</v>
      </c>
      <c r="G132" t="s">
        <v>16</v>
      </c>
      <c r="H132" t="s">
        <v>22</v>
      </c>
      <c r="I132" t="str">
        <f>IF(Data[[#This Row],[Truth Value]]=Data[[#This Row],[Correct]], "", "1")</f>
        <v/>
      </c>
      <c r="J132">
        <v>28</v>
      </c>
      <c r="K1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32">
        <f>INDEX(Sheet9!H$1:H$30,MATCH(Data[[#This Row],[Subject]],Sheet9!A$1:A$30))</f>
        <v>0.4375</v>
      </c>
      <c r="M132" t="str">
        <f>IF(J131=Data[[#This Row],[PrsntOrd]]-1,IF(OR(Data[[#This Row],[ID]]=B131+8,Data[[#This Row],[ID]]=B131-8),"Y",""),"")</f>
        <v/>
      </c>
    </row>
    <row r="133" spans="1:13">
      <c r="A133">
        <v>103</v>
      </c>
      <c r="B133">
        <v>3</v>
      </c>
      <c r="C133" t="s">
        <v>39</v>
      </c>
      <c r="D133" t="s">
        <v>36</v>
      </c>
      <c r="E133" t="s">
        <v>15</v>
      </c>
      <c r="F133">
        <v>3.4169999999999998</v>
      </c>
      <c r="G133" t="s">
        <v>19</v>
      </c>
      <c r="H133" t="s">
        <v>15</v>
      </c>
      <c r="I133" t="str">
        <f>IF(Data[[#This Row],[Truth Value]]=Data[[#This Row],[Correct]], "", "1")</f>
        <v/>
      </c>
      <c r="J133">
        <v>30</v>
      </c>
      <c r="K1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33">
        <f>INDEX(Sheet9!H$1:H$30,MATCH(Data[[#This Row],[Subject]],Sheet9!A$1:A$30))</f>
        <v>0.4375</v>
      </c>
      <c r="M133" t="str">
        <f>IF(J132=Data[[#This Row],[PrsntOrd]]-1,IF(OR(Data[[#This Row],[ID]]=B132+8,Data[[#This Row],[ID]]=B132-8),"Y",""),"")</f>
        <v/>
      </c>
    </row>
    <row r="134" spans="1:13">
      <c r="A134">
        <v>103</v>
      </c>
      <c r="B134">
        <v>7</v>
      </c>
      <c r="C134" t="s">
        <v>20</v>
      </c>
      <c r="D134" t="s">
        <v>21</v>
      </c>
      <c r="E134" t="s">
        <v>22</v>
      </c>
      <c r="F134">
        <v>5.0709999999999997</v>
      </c>
      <c r="G134" t="s">
        <v>19</v>
      </c>
      <c r="H134" t="s">
        <v>22</v>
      </c>
      <c r="I134" t="str">
        <f>IF(Data[[#This Row],[Truth Value]]=Data[[#This Row],[Correct]], "", "1")</f>
        <v/>
      </c>
      <c r="J134">
        <v>32</v>
      </c>
      <c r="K1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34">
        <f>INDEX(Sheet9!H$1:H$30,MATCH(Data[[#This Row],[Subject]],Sheet9!A$1:A$30))</f>
        <v>0.4375</v>
      </c>
      <c r="M134" t="str">
        <f>IF(J133=Data[[#This Row],[PrsntOrd]]-1,IF(OR(Data[[#This Row],[ID]]=B133+8,Data[[#This Row],[ID]]=B133-8),"Y",""),"")</f>
        <v/>
      </c>
    </row>
    <row r="135" spans="1:13">
      <c r="A135">
        <v>103</v>
      </c>
      <c r="B135">
        <v>15</v>
      </c>
      <c r="C135" t="s">
        <v>43</v>
      </c>
      <c r="D135" t="s">
        <v>44</v>
      </c>
      <c r="E135" t="s">
        <v>15</v>
      </c>
      <c r="F135">
        <v>6.782</v>
      </c>
      <c r="G135" t="s">
        <v>16</v>
      </c>
      <c r="H135" t="s">
        <v>22</v>
      </c>
      <c r="I135" t="str">
        <f>IF(Data[[#This Row],[Truth Value]]=Data[[#This Row],[Correct]], "", "1")</f>
        <v>1</v>
      </c>
      <c r="J135">
        <v>34</v>
      </c>
      <c r="K1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35">
        <f>INDEX(Sheet9!H$1:H$30,MATCH(Data[[#This Row],[Subject]],Sheet9!A$1:A$30))</f>
        <v>0.4375</v>
      </c>
      <c r="M135" t="str">
        <f>IF(J134=Data[[#This Row],[PrsntOrd]]-1,IF(OR(Data[[#This Row],[ID]]=B134+8,Data[[#This Row],[ID]]=B134-8),"Y",""),"")</f>
        <v/>
      </c>
    </row>
    <row r="136" spans="1:13">
      <c r="A136">
        <v>103</v>
      </c>
      <c r="B136">
        <v>16</v>
      </c>
      <c r="C136" t="s">
        <v>13</v>
      </c>
      <c r="D136" t="s">
        <v>14</v>
      </c>
      <c r="E136" t="s">
        <v>22</v>
      </c>
      <c r="F136">
        <v>8.27</v>
      </c>
      <c r="G136" t="s">
        <v>16</v>
      </c>
      <c r="H136" t="s">
        <v>15</v>
      </c>
      <c r="I136" t="str">
        <f>IF(Data[[#This Row],[Truth Value]]=Data[[#This Row],[Correct]], "", "1")</f>
        <v>1</v>
      </c>
      <c r="J136">
        <v>37</v>
      </c>
      <c r="K1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36">
        <f>INDEX(Sheet9!H$1:H$30,MATCH(Data[[#This Row],[Subject]],Sheet9!A$1:A$30))</f>
        <v>0.4375</v>
      </c>
      <c r="M136" t="str">
        <f>IF(J135=Data[[#This Row],[PrsntOrd]]-1,IF(OR(Data[[#This Row],[ID]]=B135+8,Data[[#This Row],[ID]]=B135-8),"Y",""),"")</f>
        <v/>
      </c>
    </row>
    <row r="137" spans="1:13">
      <c r="A137">
        <v>103</v>
      </c>
      <c r="B137">
        <v>2</v>
      </c>
      <c r="C137" t="s">
        <v>40</v>
      </c>
      <c r="D137" t="s">
        <v>30</v>
      </c>
      <c r="E137" t="s">
        <v>15</v>
      </c>
      <c r="F137">
        <v>3.3069999999999999</v>
      </c>
      <c r="G137" t="s">
        <v>19</v>
      </c>
      <c r="H137" t="s">
        <v>15</v>
      </c>
      <c r="I137" t="str">
        <f>IF(Data[[#This Row],[Truth Value]]=Data[[#This Row],[Correct]], "", "1")</f>
        <v/>
      </c>
      <c r="J137">
        <v>40</v>
      </c>
      <c r="K1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37">
        <f>INDEX(Sheet9!H$1:H$30,MATCH(Data[[#This Row],[Subject]],Sheet9!A$1:A$30))</f>
        <v>0.4375</v>
      </c>
      <c r="M137" t="str">
        <f>IF(J136=Data[[#This Row],[PrsntOrd]]-1,IF(OR(Data[[#This Row],[ID]]=B136+8,Data[[#This Row],[ID]]=B136-8),"Y",""),"")</f>
        <v/>
      </c>
    </row>
    <row r="138" spans="1:13">
      <c r="A138">
        <v>103</v>
      </c>
      <c r="B138">
        <v>17</v>
      </c>
      <c r="C138" t="s">
        <v>47</v>
      </c>
      <c r="D138" t="s">
        <v>48</v>
      </c>
      <c r="E138" t="s">
        <v>15</v>
      </c>
      <c r="F138">
        <v>5.2949999999999999</v>
      </c>
      <c r="G138" t="s">
        <v>49</v>
      </c>
      <c r="H138" t="s">
        <v>15</v>
      </c>
      <c r="I138" t="str">
        <f>IF(Data[[#This Row],[Truth Value]]=Data[[#This Row],[Correct]], "", "1")</f>
        <v/>
      </c>
      <c r="J138">
        <v>39</v>
      </c>
      <c r="K1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38">
        <f>INDEX(Sheet9!H$1:H$30,MATCH(Data[[#This Row],[Subject]],Sheet9!A$1:A$30))</f>
        <v>0.4375</v>
      </c>
      <c r="M138" t="str">
        <f>IF(J137=Data[[#This Row],[PrsntOrd]]-1,IF(OR(Data[[#This Row],[ID]]=B137+8,Data[[#This Row],[ID]]=B137-8),"Y",""),"")</f>
        <v/>
      </c>
    </row>
    <row r="139" spans="1:13">
      <c r="A139">
        <v>103</v>
      </c>
      <c r="B139">
        <v>18</v>
      </c>
      <c r="C139" t="s">
        <v>50</v>
      </c>
      <c r="D139" t="s">
        <v>51</v>
      </c>
      <c r="E139" t="s">
        <v>15</v>
      </c>
      <c r="F139">
        <v>5.9669999999999996</v>
      </c>
      <c r="G139" t="s">
        <v>49</v>
      </c>
      <c r="H139" t="s">
        <v>15</v>
      </c>
      <c r="I139" t="str">
        <f>IF(Data[[#This Row],[Truth Value]]=Data[[#This Row],[Correct]], "", "1")</f>
        <v/>
      </c>
      <c r="J139">
        <v>33</v>
      </c>
      <c r="K1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39">
        <f>INDEX(Sheet9!H$1:H$30,MATCH(Data[[#This Row],[Subject]],Sheet9!A$1:A$30))</f>
        <v>0.4375</v>
      </c>
      <c r="M139" t="str">
        <f>IF(J138=Data[[#This Row],[PrsntOrd]]-1,IF(OR(Data[[#This Row],[ID]]=B138+8,Data[[#This Row],[ID]]=B138-8),"Y",""),"")</f>
        <v/>
      </c>
    </row>
    <row r="140" spans="1:13">
      <c r="A140">
        <v>103</v>
      </c>
      <c r="B140">
        <v>19</v>
      </c>
      <c r="C140" t="s">
        <v>52</v>
      </c>
      <c r="D140" t="s">
        <v>53</v>
      </c>
      <c r="E140" t="s">
        <v>22</v>
      </c>
      <c r="F140">
        <v>3.7810000000000001</v>
      </c>
      <c r="G140" t="s">
        <v>49</v>
      </c>
      <c r="H140" t="s">
        <v>22</v>
      </c>
      <c r="I140" t="str">
        <f>IF(Data[[#This Row],[Truth Value]]=Data[[#This Row],[Correct]], "", "1")</f>
        <v/>
      </c>
      <c r="J140">
        <v>25</v>
      </c>
      <c r="K1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40">
        <f>INDEX(Sheet9!H$1:H$30,MATCH(Data[[#This Row],[Subject]],Sheet9!A$1:A$30))</f>
        <v>0.4375</v>
      </c>
      <c r="M140" t="str">
        <f>IF(J139=Data[[#This Row],[PrsntOrd]]-1,IF(OR(Data[[#This Row],[ID]]=B139+8,Data[[#This Row],[ID]]=B139-8),"Y",""),"")</f>
        <v/>
      </c>
    </row>
    <row r="141" spans="1:13">
      <c r="A141">
        <v>103</v>
      </c>
      <c r="B141">
        <v>20</v>
      </c>
      <c r="C141" t="s">
        <v>54</v>
      </c>
      <c r="D141" t="s">
        <v>55</v>
      </c>
      <c r="E141" t="s">
        <v>22</v>
      </c>
      <c r="F141">
        <v>4.2309999999999999</v>
      </c>
      <c r="G141" t="s">
        <v>49</v>
      </c>
      <c r="H141" t="s">
        <v>22</v>
      </c>
      <c r="I141" t="str">
        <f>IF(Data[[#This Row],[Truth Value]]=Data[[#This Row],[Correct]], "", "1")</f>
        <v/>
      </c>
      <c r="J141">
        <v>26</v>
      </c>
      <c r="K1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41">
        <f>INDEX(Sheet9!H$1:H$30,MATCH(Data[[#This Row],[Subject]],Sheet9!A$1:A$30))</f>
        <v>0.4375</v>
      </c>
      <c r="M141" t="str">
        <f>IF(J140=Data[[#This Row],[PrsntOrd]]-1,IF(OR(Data[[#This Row],[ID]]=B140+8,Data[[#This Row],[ID]]=B140-8),"Y",""),"")</f>
        <v/>
      </c>
    </row>
    <row r="142" spans="1:13">
      <c r="A142">
        <v>103</v>
      </c>
      <c r="B142">
        <v>21</v>
      </c>
      <c r="C142" t="s">
        <v>56</v>
      </c>
      <c r="D142" t="s">
        <v>57</v>
      </c>
      <c r="E142" t="s">
        <v>22</v>
      </c>
      <c r="F142">
        <v>6.351</v>
      </c>
      <c r="G142" t="s">
        <v>49</v>
      </c>
      <c r="H142" t="s">
        <v>22</v>
      </c>
      <c r="I142" t="str">
        <f>IF(Data[[#This Row],[Truth Value]]=Data[[#This Row],[Correct]], "", "1")</f>
        <v/>
      </c>
      <c r="J142">
        <v>9</v>
      </c>
      <c r="K1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42">
        <f>INDEX(Sheet9!H$1:H$30,MATCH(Data[[#This Row],[Subject]],Sheet9!A$1:A$30))</f>
        <v>0.4375</v>
      </c>
      <c r="M142" t="str">
        <f>IF(J141=Data[[#This Row],[PrsntOrd]]-1,IF(OR(Data[[#This Row],[ID]]=B141+8,Data[[#This Row],[ID]]=B141-8),"Y",""),"")</f>
        <v/>
      </c>
    </row>
    <row r="143" spans="1:13">
      <c r="A143">
        <v>103</v>
      </c>
      <c r="B143">
        <v>22</v>
      </c>
      <c r="C143" t="s">
        <v>58</v>
      </c>
      <c r="D143" t="s">
        <v>59</v>
      </c>
      <c r="E143" t="s">
        <v>15</v>
      </c>
      <c r="F143">
        <v>3.069</v>
      </c>
      <c r="G143" t="s">
        <v>49</v>
      </c>
      <c r="H143" t="s">
        <v>15</v>
      </c>
      <c r="I143" t="str">
        <f>IF(Data[[#This Row],[Truth Value]]=Data[[#This Row],[Correct]], "", "1")</f>
        <v/>
      </c>
      <c r="J143">
        <v>18</v>
      </c>
      <c r="K1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43">
        <f>INDEX(Sheet9!H$1:H$30,MATCH(Data[[#This Row],[Subject]],Sheet9!A$1:A$30))</f>
        <v>0.4375</v>
      </c>
      <c r="M143" t="str">
        <f>IF(J142=Data[[#This Row],[PrsntOrd]]-1,IF(OR(Data[[#This Row],[ID]]=B142+8,Data[[#This Row],[ID]]=B142-8),"Y",""),"")</f>
        <v/>
      </c>
    </row>
    <row r="144" spans="1:13">
      <c r="A144">
        <v>103</v>
      </c>
      <c r="B144">
        <v>23</v>
      </c>
      <c r="C144" t="s">
        <v>60</v>
      </c>
      <c r="D144" t="s">
        <v>98</v>
      </c>
      <c r="E144" t="s">
        <v>15</v>
      </c>
      <c r="F144">
        <v>4.1970000000000001</v>
      </c>
      <c r="G144" t="s">
        <v>49</v>
      </c>
      <c r="H144" t="s">
        <v>15</v>
      </c>
      <c r="I144" t="str">
        <f>IF(Data[[#This Row],[Truth Value]]=Data[[#This Row],[Correct]], "", "1")</f>
        <v/>
      </c>
      <c r="J144">
        <v>5</v>
      </c>
      <c r="K1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44">
        <f>INDEX(Sheet9!H$1:H$30,MATCH(Data[[#This Row],[Subject]],Sheet9!A$1:A$30))</f>
        <v>0.4375</v>
      </c>
      <c r="M144" t="str">
        <f>IF(J143=Data[[#This Row],[PrsntOrd]]-1,IF(OR(Data[[#This Row],[ID]]=B143+8,Data[[#This Row],[ID]]=B143-8),"Y",""),"")</f>
        <v/>
      </c>
    </row>
    <row r="145" spans="1:13">
      <c r="A145">
        <v>103</v>
      </c>
      <c r="B145">
        <v>24</v>
      </c>
      <c r="C145" t="s">
        <v>62</v>
      </c>
      <c r="D145" t="s">
        <v>63</v>
      </c>
      <c r="E145" t="s">
        <v>22</v>
      </c>
      <c r="F145">
        <v>4.49</v>
      </c>
      <c r="G145" t="s">
        <v>49</v>
      </c>
      <c r="H145" t="s">
        <v>22</v>
      </c>
      <c r="I145" t="str">
        <f>IF(Data[[#This Row],[Truth Value]]=Data[[#This Row],[Correct]], "", "1")</f>
        <v/>
      </c>
      <c r="J145">
        <v>15</v>
      </c>
      <c r="K1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45">
        <f>INDEX(Sheet9!H$1:H$30,MATCH(Data[[#This Row],[Subject]],Sheet9!A$1:A$30))</f>
        <v>0.4375</v>
      </c>
      <c r="M145" t="str">
        <f>IF(J144=Data[[#This Row],[PrsntOrd]]-1,IF(OR(Data[[#This Row],[ID]]=B144+8,Data[[#This Row],[ID]]=B144-8),"Y",""),"")</f>
        <v/>
      </c>
    </row>
    <row r="146" spans="1:13">
      <c r="A146">
        <v>103</v>
      </c>
      <c r="B146">
        <v>25</v>
      </c>
      <c r="C146" t="s">
        <v>64</v>
      </c>
      <c r="D146" t="s">
        <v>65</v>
      </c>
      <c r="E146" t="s">
        <v>15</v>
      </c>
      <c r="F146">
        <v>5.6870000000000003</v>
      </c>
      <c r="G146" t="s">
        <v>66</v>
      </c>
      <c r="H146" t="s">
        <v>15</v>
      </c>
      <c r="I146" t="str">
        <f>IF(Data[[#This Row],[Truth Value]]=Data[[#This Row],[Correct]], "", "1")</f>
        <v/>
      </c>
      <c r="J146">
        <v>19</v>
      </c>
      <c r="K1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46">
        <f>INDEX(Sheet9!H$1:H$30,MATCH(Data[[#This Row],[Subject]],Sheet9!A$1:A$30))</f>
        <v>0.4375</v>
      </c>
      <c r="M146" t="str">
        <f>IF(J145=Data[[#This Row],[PrsntOrd]]-1,IF(OR(Data[[#This Row],[ID]]=B145+8,Data[[#This Row],[ID]]=B145-8),"Y",""),"")</f>
        <v/>
      </c>
    </row>
    <row r="147" spans="1:13">
      <c r="A147">
        <v>103</v>
      </c>
      <c r="B147">
        <v>26</v>
      </c>
      <c r="C147" t="s">
        <v>67</v>
      </c>
      <c r="D147" t="s">
        <v>68</v>
      </c>
      <c r="E147" t="s">
        <v>22</v>
      </c>
      <c r="F147">
        <v>4.4400000000000004</v>
      </c>
      <c r="G147" t="s">
        <v>66</v>
      </c>
      <c r="H147" t="s">
        <v>22</v>
      </c>
      <c r="I147" t="str">
        <f>IF(Data[[#This Row],[Truth Value]]=Data[[#This Row],[Correct]], "", "1")</f>
        <v/>
      </c>
      <c r="J147">
        <v>35</v>
      </c>
      <c r="K1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47">
        <f>INDEX(Sheet9!H$1:H$30,MATCH(Data[[#This Row],[Subject]],Sheet9!A$1:A$30))</f>
        <v>0.4375</v>
      </c>
      <c r="M147" t="str">
        <f>IF(J146=Data[[#This Row],[PrsntOrd]]-1,IF(OR(Data[[#This Row],[ID]]=B146+8,Data[[#This Row],[ID]]=B146-8),"Y",""),"")</f>
        <v/>
      </c>
    </row>
    <row r="148" spans="1:13">
      <c r="A148">
        <v>103</v>
      </c>
      <c r="B148">
        <v>27</v>
      </c>
      <c r="C148" t="s">
        <v>69</v>
      </c>
      <c r="D148" t="s">
        <v>70</v>
      </c>
      <c r="E148" t="s">
        <v>15</v>
      </c>
      <c r="F148">
        <v>12.61</v>
      </c>
      <c r="G148" t="s">
        <v>66</v>
      </c>
      <c r="H148" t="s">
        <v>15</v>
      </c>
      <c r="I148" t="str">
        <f>IF(Data[[#This Row],[Truth Value]]=Data[[#This Row],[Correct]], "", "1")</f>
        <v/>
      </c>
      <c r="J148">
        <v>24</v>
      </c>
      <c r="K1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48">
        <f>INDEX(Sheet9!H$1:H$30,MATCH(Data[[#This Row],[Subject]],Sheet9!A$1:A$30))</f>
        <v>0.4375</v>
      </c>
      <c r="M148" t="str">
        <f>IF(J147=Data[[#This Row],[PrsntOrd]]-1,IF(OR(Data[[#This Row],[ID]]=B147+8,Data[[#This Row],[ID]]=B147-8),"Y",""),"")</f>
        <v/>
      </c>
    </row>
    <row r="149" spans="1:13">
      <c r="A149">
        <v>103</v>
      </c>
      <c r="B149">
        <v>28</v>
      </c>
      <c r="C149" t="s">
        <v>71</v>
      </c>
      <c r="D149" t="s">
        <v>72</v>
      </c>
      <c r="E149" t="s">
        <v>15</v>
      </c>
      <c r="F149">
        <v>5.68</v>
      </c>
      <c r="G149" t="s">
        <v>66</v>
      </c>
      <c r="H149" t="s">
        <v>15</v>
      </c>
      <c r="I149" t="str">
        <f>IF(Data[[#This Row],[Truth Value]]=Data[[#This Row],[Correct]], "", "1")</f>
        <v/>
      </c>
      <c r="J149">
        <v>6</v>
      </c>
      <c r="K1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49">
        <f>INDEX(Sheet9!H$1:H$30,MATCH(Data[[#This Row],[Subject]],Sheet9!A$1:A$30))</f>
        <v>0.4375</v>
      </c>
      <c r="M149" t="str">
        <f>IF(J148=Data[[#This Row],[PrsntOrd]]-1,IF(OR(Data[[#This Row],[ID]]=B148+8,Data[[#This Row],[ID]]=B148-8),"Y",""),"")</f>
        <v/>
      </c>
    </row>
    <row r="150" spans="1:13">
      <c r="A150">
        <v>103</v>
      </c>
      <c r="B150">
        <v>29</v>
      </c>
      <c r="C150" t="s">
        <v>73</v>
      </c>
      <c r="D150" t="s">
        <v>74</v>
      </c>
      <c r="E150" t="s">
        <v>15</v>
      </c>
      <c r="F150">
        <v>6.3920000000000003</v>
      </c>
      <c r="G150" t="s">
        <v>66</v>
      </c>
      <c r="H150" t="s">
        <v>15</v>
      </c>
      <c r="I150" t="str">
        <f>IF(Data[[#This Row],[Truth Value]]=Data[[#This Row],[Correct]], "", "1")</f>
        <v/>
      </c>
      <c r="J150">
        <v>4</v>
      </c>
      <c r="K1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50">
        <f>INDEX(Sheet9!H$1:H$30,MATCH(Data[[#This Row],[Subject]],Sheet9!A$1:A$30))</f>
        <v>0.4375</v>
      </c>
      <c r="M150" t="str">
        <f>IF(J149=Data[[#This Row],[PrsntOrd]]-1,IF(OR(Data[[#This Row],[ID]]=B149+8,Data[[#This Row],[ID]]=B149-8),"Y",""),"")</f>
        <v/>
      </c>
    </row>
    <row r="151" spans="1:13">
      <c r="A151">
        <v>103</v>
      </c>
      <c r="B151">
        <v>30</v>
      </c>
      <c r="C151" t="s">
        <v>75</v>
      </c>
      <c r="D151" t="s">
        <v>76</v>
      </c>
      <c r="E151" t="s">
        <v>22</v>
      </c>
      <c r="F151">
        <v>4.8680000000000003</v>
      </c>
      <c r="G151" t="s">
        <v>66</v>
      </c>
      <c r="H151" t="s">
        <v>22</v>
      </c>
      <c r="I151" t="str">
        <f>IF(Data[[#This Row],[Truth Value]]=Data[[#This Row],[Correct]], "", "1")</f>
        <v/>
      </c>
      <c r="J151">
        <v>38</v>
      </c>
      <c r="K1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51">
        <f>INDEX(Sheet9!H$1:H$30,MATCH(Data[[#This Row],[Subject]],Sheet9!A$1:A$30))</f>
        <v>0.4375</v>
      </c>
      <c r="M151" t="str">
        <f>IF(J150=Data[[#This Row],[PrsntOrd]]-1,IF(OR(Data[[#This Row],[ID]]=B150+8,Data[[#This Row],[ID]]=B150-8),"Y",""),"")</f>
        <v/>
      </c>
    </row>
    <row r="152" spans="1:13">
      <c r="A152">
        <v>103</v>
      </c>
      <c r="B152">
        <v>31</v>
      </c>
      <c r="C152" t="s">
        <v>77</v>
      </c>
      <c r="D152" t="s">
        <v>78</v>
      </c>
      <c r="E152" t="s">
        <v>22</v>
      </c>
      <c r="F152">
        <v>3.6120000000000001</v>
      </c>
      <c r="G152" t="s">
        <v>66</v>
      </c>
      <c r="H152" t="s">
        <v>22</v>
      </c>
      <c r="I152" t="str">
        <f>IF(Data[[#This Row],[Truth Value]]=Data[[#This Row],[Correct]], "", "1")</f>
        <v/>
      </c>
      <c r="J152">
        <v>14</v>
      </c>
      <c r="K1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52">
        <f>INDEX(Sheet9!H$1:H$30,MATCH(Data[[#This Row],[Subject]],Sheet9!A$1:A$30))</f>
        <v>0.4375</v>
      </c>
      <c r="M152" t="str">
        <f>IF(J151=Data[[#This Row],[PrsntOrd]]-1,IF(OR(Data[[#This Row],[ID]]=B151+8,Data[[#This Row],[ID]]=B151-8),"Y",""),"")</f>
        <v/>
      </c>
    </row>
    <row r="153" spans="1:13">
      <c r="A153">
        <v>103</v>
      </c>
      <c r="B153">
        <v>32</v>
      </c>
      <c r="C153" t="s">
        <v>79</v>
      </c>
      <c r="D153" t="s">
        <v>80</v>
      </c>
      <c r="E153" t="s">
        <v>22</v>
      </c>
      <c r="F153">
        <v>4.5030000000000001</v>
      </c>
      <c r="G153" t="s">
        <v>66</v>
      </c>
      <c r="H153" t="s">
        <v>22</v>
      </c>
      <c r="I153" t="str">
        <f>IF(Data[[#This Row],[Truth Value]]=Data[[#This Row],[Correct]], "", "1")</f>
        <v/>
      </c>
      <c r="J153">
        <v>27</v>
      </c>
      <c r="K1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53">
        <f>INDEX(Sheet9!H$1:H$30,MATCH(Data[[#This Row],[Subject]],Sheet9!A$1:A$30))</f>
        <v>0.4375</v>
      </c>
      <c r="M153" t="str">
        <f>IF(J152=Data[[#This Row],[PrsntOrd]]-1,IF(OR(Data[[#This Row],[ID]]=B152+8,Data[[#This Row],[ID]]=B152-8),"Y",""),"")</f>
        <v/>
      </c>
    </row>
    <row r="154" spans="1:13">
      <c r="A154">
        <v>103</v>
      </c>
      <c r="B154">
        <v>33</v>
      </c>
      <c r="C154" t="s">
        <v>81</v>
      </c>
      <c r="D154" t="s">
        <v>82</v>
      </c>
      <c r="E154" t="s">
        <v>22</v>
      </c>
      <c r="F154">
        <v>3.6869999999999998</v>
      </c>
      <c r="G154" t="s">
        <v>83</v>
      </c>
      <c r="H154" t="s">
        <v>22</v>
      </c>
      <c r="I154" t="str">
        <f>IF(Data[[#This Row],[Truth Value]]=Data[[#This Row],[Correct]], "", "1")</f>
        <v/>
      </c>
      <c r="J154">
        <v>3</v>
      </c>
      <c r="K1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54">
        <f>INDEX(Sheet9!H$1:H$30,MATCH(Data[[#This Row],[Subject]],Sheet9!A$1:A$30))</f>
        <v>0.4375</v>
      </c>
      <c r="M154" t="str">
        <f>IF(J153=Data[[#This Row],[PrsntOrd]]-1,IF(OR(Data[[#This Row],[ID]]=B153+8,Data[[#This Row],[ID]]=B153-8),"Y",""),"")</f>
        <v/>
      </c>
    </row>
    <row r="155" spans="1:13">
      <c r="A155">
        <v>103</v>
      </c>
      <c r="B155">
        <v>34</v>
      </c>
      <c r="C155" t="s">
        <v>84</v>
      </c>
      <c r="D155" t="s">
        <v>85</v>
      </c>
      <c r="E155" t="s">
        <v>15</v>
      </c>
      <c r="F155">
        <v>4.8609999999999998</v>
      </c>
      <c r="G155" t="s">
        <v>83</v>
      </c>
      <c r="H155" t="s">
        <v>15</v>
      </c>
      <c r="I155" t="str">
        <f>IF(Data[[#This Row],[Truth Value]]=Data[[#This Row],[Correct]], "", "1")</f>
        <v/>
      </c>
      <c r="J155">
        <v>21</v>
      </c>
      <c r="K1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55">
        <f>INDEX(Sheet9!H$1:H$30,MATCH(Data[[#This Row],[Subject]],Sheet9!A$1:A$30))</f>
        <v>0.4375</v>
      </c>
      <c r="M155" t="str">
        <f>IF(J154=Data[[#This Row],[PrsntOrd]]-1,IF(OR(Data[[#This Row],[ID]]=B154+8,Data[[#This Row],[ID]]=B154-8),"Y",""),"")</f>
        <v/>
      </c>
    </row>
    <row r="156" spans="1:13">
      <c r="A156">
        <v>103</v>
      </c>
      <c r="B156">
        <v>35</v>
      </c>
      <c r="C156" t="s">
        <v>86</v>
      </c>
      <c r="D156" t="s">
        <v>87</v>
      </c>
      <c r="E156" t="s">
        <v>22</v>
      </c>
      <c r="F156">
        <v>3.7810000000000001</v>
      </c>
      <c r="G156" t="s">
        <v>83</v>
      </c>
      <c r="H156" t="s">
        <v>22</v>
      </c>
      <c r="I156" t="str">
        <f>IF(Data[[#This Row],[Truth Value]]=Data[[#This Row],[Correct]], "", "1")</f>
        <v/>
      </c>
      <c r="J156">
        <v>11</v>
      </c>
      <c r="K1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56">
        <f>INDEX(Sheet9!H$1:H$30,MATCH(Data[[#This Row],[Subject]],Sheet9!A$1:A$30))</f>
        <v>0.4375</v>
      </c>
      <c r="M156" t="str">
        <f>IF(J155=Data[[#This Row],[PrsntOrd]]-1,IF(OR(Data[[#This Row],[ID]]=B155+8,Data[[#This Row],[ID]]=B155-8),"Y",""),"")</f>
        <v/>
      </c>
    </row>
    <row r="157" spans="1:13">
      <c r="A157">
        <v>103</v>
      </c>
      <c r="B157">
        <v>36</v>
      </c>
      <c r="C157" t="s">
        <v>88</v>
      </c>
      <c r="D157" t="s">
        <v>89</v>
      </c>
      <c r="E157" t="s">
        <v>22</v>
      </c>
      <c r="F157">
        <v>2.8050000000000002</v>
      </c>
      <c r="G157" t="s">
        <v>83</v>
      </c>
      <c r="H157" t="s">
        <v>22</v>
      </c>
      <c r="I157" t="str">
        <f>IF(Data[[#This Row],[Truth Value]]=Data[[#This Row],[Correct]], "", "1")</f>
        <v/>
      </c>
      <c r="J157">
        <v>31</v>
      </c>
      <c r="K1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57">
        <f>INDEX(Sheet9!H$1:H$30,MATCH(Data[[#This Row],[Subject]],Sheet9!A$1:A$30))</f>
        <v>0.4375</v>
      </c>
      <c r="M157" t="str">
        <f>IF(J156=Data[[#This Row],[PrsntOrd]]-1,IF(OR(Data[[#This Row],[ID]]=B156+8,Data[[#This Row],[ID]]=B156-8),"Y",""),"")</f>
        <v/>
      </c>
    </row>
    <row r="158" spans="1:13">
      <c r="A158">
        <v>103</v>
      </c>
      <c r="B158">
        <v>37</v>
      </c>
      <c r="C158" t="s">
        <v>90</v>
      </c>
      <c r="D158" t="s">
        <v>91</v>
      </c>
      <c r="E158" t="s">
        <v>15</v>
      </c>
      <c r="F158">
        <v>3.0870000000000002</v>
      </c>
      <c r="G158" t="s">
        <v>83</v>
      </c>
      <c r="H158" t="s">
        <v>15</v>
      </c>
      <c r="I158" t="str">
        <f>IF(Data[[#This Row],[Truth Value]]=Data[[#This Row],[Correct]], "", "1")</f>
        <v/>
      </c>
      <c r="J158">
        <v>16</v>
      </c>
      <c r="K1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58">
        <f>INDEX(Sheet9!H$1:H$30,MATCH(Data[[#This Row],[Subject]],Sheet9!A$1:A$30))</f>
        <v>0.4375</v>
      </c>
      <c r="M158" t="str">
        <f>IF(J157=Data[[#This Row],[PrsntOrd]]-1,IF(OR(Data[[#This Row],[ID]]=B157+8,Data[[#This Row],[ID]]=B157-8),"Y",""),"")</f>
        <v/>
      </c>
    </row>
    <row r="159" spans="1:13">
      <c r="A159">
        <v>103</v>
      </c>
      <c r="B159">
        <v>38</v>
      </c>
      <c r="C159" t="s">
        <v>92</v>
      </c>
      <c r="D159" t="s">
        <v>93</v>
      </c>
      <c r="E159" t="s">
        <v>22</v>
      </c>
      <c r="F159">
        <v>1.575</v>
      </c>
      <c r="G159" t="s">
        <v>83</v>
      </c>
      <c r="H159" t="s">
        <v>22</v>
      </c>
      <c r="I159" t="str">
        <f>IF(Data[[#This Row],[Truth Value]]=Data[[#This Row],[Correct]], "", "1")</f>
        <v/>
      </c>
      <c r="J159">
        <v>29</v>
      </c>
      <c r="K1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59">
        <f>INDEX(Sheet9!H$1:H$30,MATCH(Data[[#This Row],[Subject]],Sheet9!A$1:A$30))</f>
        <v>0.4375</v>
      </c>
      <c r="M159" t="str">
        <f>IF(J158=Data[[#This Row],[PrsntOrd]]-1,IF(OR(Data[[#This Row],[ID]]=B158+8,Data[[#This Row],[ID]]=B158-8),"Y",""),"")</f>
        <v/>
      </c>
    </row>
    <row r="160" spans="1:13">
      <c r="A160">
        <v>103</v>
      </c>
      <c r="B160">
        <v>39</v>
      </c>
      <c r="C160" t="s">
        <v>94</v>
      </c>
      <c r="D160" t="s">
        <v>95</v>
      </c>
      <c r="E160" t="s">
        <v>15</v>
      </c>
      <c r="F160">
        <v>6.9889999999999999</v>
      </c>
      <c r="G160" t="s">
        <v>83</v>
      </c>
      <c r="H160" t="s">
        <v>15</v>
      </c>
      <c r="I160" t="str">
        <f>IF(Data[[#This Row],[Truth Value]]=Data[[#This Row],[Correct]], "", "1")</f>
        <v/>
      </c>
      <c r="J160">
        <v>10</v>
      </c>
      <c r="K1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60">
        <f>INDEX(Sheet9!H$1:H$30,MATCH(Data[[#This Row],[Subject]],Sheet9!A$1:A$30))</f>
        <v>0.4375</v>
      </c>
      <c r="M160" t="str">
        <f>IF(J159=Data[[#This Row],[PrsntOrd]]-1,IF(OR(Data[[#This Row],[ID]]=B159+8,Data[[#This Row],[ID]]=B159-8),"Y",""),"")</f>
        <v/>
      </c>
    </row>
    <row r="161" spans="1:13">
      <c r="A161">
        <v>103</v>
      </c>
      <c r="B161">
        <v>40</v>
      </c>
      <c r="C161" t="s">
        <v>96</v>
      </c>
      <c r="D161" t="s">
        <v>97</v>
      </c>
      <c r="E161" t="s">
        <v>15</v>
      </c>
      <c r="F161">
        <v>2.7530000000000001</v>
      </c>
      <c r="G161" t="s">
        <v>83</v>
      </c>
      <c r="H161" t="s">
        <v>15</v>
      </c>
      <c r="I161" t="str">
        <f>IF(Data[[#This Row],[Truth Value]]=Data[[#This Row],[Correct]], "", "1")</f>
        <v/>
      </c>
      <c r="J161">
        <v>36</v>
      </c>
      <c r="K1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61">
        <f>INDEX(Sheet9!H$1:H$30,MATCH(Data[[#This Row],[Subject]],Sheet9!A$1:A$30))</f>
        <v>0.4375</v>
      </c>
      <c r="M161" t="str">
        <f>IF(J160=Data[[#This Row],[PrsntOrd]]-1,IF(OR(Data[[#This Row],[ID]]=B160+8,Data[[#This Row],[ID]]=B160-8),"Y",""),"")</f>
        <v/>
      </c>
    </row>
    <row r="162" spans="1:13">
      <c r="A162">
        <v>104</v>
      </c>
      <c r="B162">
        <v>6</v>
      </c>
      <c r="C162" t="s">
        <v>17</v>
      </c>
      <c r="D162" t="s">
        <v>18</v>
      </c>
      <c r="E162" t="s">
        <v>15</v>
      </c>
      <c r="F162">
        <v>15.55</v>
      </c>
      <c r="G162" t="s">
        <v>19</v>
      </c>
      <c r="H162" t="s">
        <v>15</v>
      </c>
      <c r="I162" t="str">
        <f>IF(Data[[#This Row],[Truth Value]]=Data[[#This Row],[Correct]], "", "1")</f>
        <v/>
      </c>
      <c r="J162">
        <v>3</v>
      </c>
      <c r="K1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62">
        <f>INDEX(Sheet9!H$1:H$30,MATCH(Data[[#This Row],[Subject]],Sheet9!A$1:A$30))</f>
        <v>0.4375</v>
      </c>
      <c r="M162" t="str">
        <f>IF(J161=Data[[#This Row],[PrsntOrd]]-1,IF(OR(Data[[#This Row],[ID]]=B161+8,Data[[#This Row],[ID]]=B161-8),"Y",""),"")</f>
        <v/>
      </c>
    </row>
    <row r="163" spans="1:13">
      <c r="A163">
        <v>104</v>
      </c>
      <c r="B163">
        <v>14</v>
      </c>
      <c r="C163" t="s">
        <v>37</v>
      </c>
      <c r="D163" t="s">
        <v>38</v>
      </c>
      <c r="E163" t="s">
        <v>15</v>
      </c>
      <c r="F163">
        <v>23.38</v>
      </c>
      <c r="G163" t="s">
        <v>16</v>
      </c>
      <c r="H163" t="s">
        <v>22</v>
      </c>
      <c r="I163" t="str">
        <f>IF(Data[[#This Row],[Truth Value]]=Data[[#This Row],[Correct]], "", "1")</f>
        <v>1</v>
      </c>
      <c r="J163">
        <v>4</v>
      </c>
      <c r="K1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63">
        <f>INDEX(Sheet9!H$1:H$30,MATCH(Data[[#This Row],[Subject]],Sheet9!A$1:A$30))</f>
        <v>0.4375</v>
      </c>
      <c r="M163" t="str">
        <f>IF(J162=Data[[#This Row],[PrsntOrd]]-1,IF(OR(Data[[#This Row],[ID]]=B162+8,Data[[#This Row],[ID]]=B162-8),"Y",""),"")</f>
        <v>Y</v>
      </c>
    </row>
    <row r="164" spans="1:13">
      <c r="A164">
        <v>104</v>
      </c>
      <c r="B164">
        <v>11</v>
      </c>
      <c r="C164" t="s">
        <v>35</v>
      </c>
      <c r="D164" t="s">
        <v>36</v>
      </c>
      <c r="E164" t="s">
        <v>22</v>
      </c>
      <c r="F164">
        <v>15.87</v>
      </c>
      <c r="G164" t="s">
        <v>16</v>
      </c>
      <c r="H164" t="s">
        <v>15</v>
      </c>
      <c r="I164" t="str">
        <f>IF(Data[[#This Row],[Truth Value]]=Data[[#This Row],[Correct]], "", "1")</f>
        <v>1</v>
      </c>
      <c r="J164">
        <v>7</v>
      </c>
      <c r="K1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64">
        <f>INDEX(Sheet9!H$1:H$30,MATCH(Data[[#This Row],[Subject]],Sheet9!A$1:A$30))</f>
        <v>0.4375</v>
      </c>
      <c r="M164" t="str">
        <f>IF(J163=Data[[#This Row],[PrsntOrd]]-1,IF(OR(Data[[#This Row],[ID]]=B163+8,Data[[#This Row],[ID]]=B163-8),"Y",""),"")</f>
        <v/>
      </c>
    </row>
    <row r="165" spans="1:13">
      <c r="A165">
        <v>104</v>
      </c>
      <c r="B165">
        <v>4</v>
      </c>
      <c r="C165" t="s">
        <v>31</v>
      </c>
      <c r="D165" t="s">
        <v>32</v>
      </c>
      <c r="E165" t="s">
        <v>15</v>
      </c>
      <c r="F165">
        <v>14.55</v>
      </c>
      <c r="G165" t="s">
        <v>19</v>
      </c>
      <c r="H165" t="s">
        <v>15</v>
      </c>
      <c r="I165" t="str">
        <f>IF(Data[[#This Row],[Truth Value]]=Data[[#This Row],[Correct]], "", "1")</f>
        <v/>
      </c>
      <c r="J165">
        <v>8</v>
      </c>
      <c r="K1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65">
        <f>INDEX(Sheet9!H$1:H$30,MATCH(Data[[#This Row],[Subject]],Sheet9!A$1:A$30))</f>
        <v>0.4375</v>
      </c>
      <c r="M165" t="str">
        <f>IF(J164=Data[[#This Row],[PrsntOrd]]-1,IF(OR(Data[[#This Row],[ID]]=B164+8,Data[[#This Row],[ID]]=B164-8),"Y",""),"")</f>
        <v/>
      </c>
    </row>
    <row r="166" spans="1:13">
      <c r="A166">
        <v>104</v>
      </c>
      <c r="B166">
        <v>5</v>
      </c>
      <c r="C166" t="s">
        <v>33</v>
      </c>
      <c r="D166" t="s">
        <v>34</v>
      </c>
      <c r="E166" t="s">
        <v>22</v>
      </c>
      <c r="F166">
        <v>7.5380000000000003</v>
      </c>
      <c r="G166" t="s">
        <v>19</v>
      </c>
      <c r="H166" t="s">
        <v>22</v>
      </c>
      <c r="I166" t="str">
        <f>IF(Data[[#This Row],[Truth Value]]=Data[[#This Row],[Correct]], "", "1")</f>
        <v/>
      </c>
      <c r="J166">
        <v>12</v>
      </c>
      <c r="K1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66">
        <f>INDEX(Sheet9!H$1:H$30,MATCH(Data[[#This Row],[Subject]],Sheet9!A$1:A$30))</f>
        <v>0.4375</v>
      </c>
      <c r="M166" t="str">
        <f>IF(J165=Data[[#This Row],[PrsntOrd]]-1,IF(OR(Data[[#This Row],[ID]]=B165+8,Data[[#This Row],[ID]]=B165-8),"Y",""),"")</f>
        <v/>
      </c>
    </row>
    <row r="167" spans="1:13">
      <c r="A167">
        <v>104</v>
      </c>
      <c r="B167">
        <v>9</v>
      </c>
      <c r="C167" t="s">
        <v>23</v>
      </c>
      <c r="D167" t="s">
        <v>24</v>
      </c>
      <c r="E167" t="s">
        <v>22</v>
      </c>
      <c r="F167">
        <v>14.08</v>
      </c>
      <c r="G167" t="s">
        <v>16</v>
      </c>
      <c r="H167" t="s">
        <v>15</v>
      </c>
      <c r="I167" t="str">
        <f>IF(Data[[#This Row],[Truth Value]]=Data[[#This Row],[Correct]], "", "1")</f>
        <v>1</v>
      </c>
      <c r="J167">
        <v>15</v>
      </c>
      <c r="K1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67">
        <f>INDEX(Sheet9!H$1:H$30,MATCH(Data[[#This Row],[Subject]],Sheet9!A$1:A$30))</f>
        <v>0.4375</v>
      </c>
      <c r="M167" t="str">
        <f>IF(J166=Data[[#This Row],[PrsntOrd]]-1,IF(OR(Data[[#This Row],[ID]]=B166+8,Data[[#This Row],[ID]]=B166-8),"Y",""),"")</f>
        <v/>
      </c>
    </row>
    <row r="168" spans="1:13">
      <c r="A168">
        <v>104</v>
      </c>
      <c r="B168">
        <v>3</v>
      </c>
      <c r="C168" t="s">
        <v>39</v>
      </c>
      <c r="D168" t="s">
        <v>36</v>
      </c>
      <c r="E168" t="s">
        <v>15</v>
      </c>
      <c r="F168">
        <v>5.194</v>
      </c>
      <c r="G168" t="s">
        <v>19</v>
      </c>
      <c r="H168" t="s">
        <v>15</v>
      </c>
      <c r="I168" t="str">
        <f>IF(Data[[#This Row],[Truth Value]]=Data[[#This Row],[Correct]], "", "1")</f>
        <v/>
      </c>
      <c r="J168">
        <v>18</v>
      </c>
      <c r="K1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68">
        <f>INDEX(Sheet9!H$1:H$30,MATCH(Data[[#This Row],[Subject]],Sheet9!A$1:A$30))</f>
        <v>0.4375</v>
      </c>
      <c r="M168" t="str">
        <f>IF(J167=Data[[#This Row],[PrsntOrd]]-1,IF(OR(Data[[#This Row],[ID]]=B167+8,Data[[#This Row],[ID]]=B167-8),"Y",""),"")</f>
        <v/>
      </c>
    </row>
    <row r="169" spans="1:13">
      <c r="A169">
        <v>104</v>
      </c>
      <c r="B169">
        <v>13</v>
      </c>
      <c r="C169" t="s">
        <v>25</v>
      </c>
      <c r="D169" t="s">
        <v>99</v>
      </c>
      <c r="E169" t="s">
        <v>22</v>
      </c>
      <c r="F169">
        <v>7.7350000000000003</v>
      </c>
      <c r="G169" t="s">
        <v>16</v>
      </c>
      <c r="H169" t="s">
        <v>15</v>
      </c>
      <c r="I169" t="str">
        <f>IF(Data[[#This Row],[Truth Value]]=Data[[#This Row],[Correct]], "", "1")</f>
        <v>1</v>
      </c>
      <c r="J169">
        <v>19</v>
      </c>
      <c r="K1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69">
        <f>INDEX(Sheet9!H$1:H$30,MATCH(Data[[#This Row],[Subject]],Sheet9!A$1:A$30))</f>
        <v>0.4375</v>
      </c>
      <c r="M169" t="str">
        <f>IF(J168=Data[[#This Row],[PrsntOrd]]-1,IF(OR(Data[[#This Row],[ID]]=B168+8,Data[[#This Row],[ID]]=B168-8),"Y",""),"")</f>
        <v/>
      </c>
    </row>
    <row r="170" spans="1:13">
      <c r="A170">
        <v>104</v>
      </c>
      <c r="B170">
        <v>12</v>
      </c>
      <c r="C170" t="s">
        <v>41</v>
      </c>
      <c r="D170" t="s">
        <v>42</v>
      </c>
      <c r="E170" t="s">
        <v>22</v>
      </c>
      <c r="F170">
        <v>12.53</v>
      </c>
      <c r="G170" t="s">
        <v>16</v>
      </c>
      <c r="H170" t="s">
        <v>22</v>
      </c>
      <c r="I170" t="str">
        <f>IF(Data[[#This Row],[Truth Value]]=Data[[#This Row],[Correct]], "", "1")</f>
        <v/>
      </c>
      <c r="J170">
        <v>23</v>
      </c>
      <c r="K1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70">
        <f>INDEX(Sheet9!H$1:H$30,MATCH(Data[[#This Row],[Subject]],Sheet9!A$1:A$30))</f>
        <v>0.4375</v>
      </c>
      <c r="M170" t="str">
        <f>IF(J169=Data[[#This Row],[PrsntOrd]]-1,IF(OR(Data[[#This Row],[ID]]=B169+8,Data[[#This Row],[ID]]=B169-8),"Y",""),"")</f>
        <v/>
      </c>
    </row>
    <row r="171" spans="1:13">
      <c r="A171">
        <v>104</v>
      </c>
      <c r="B171">
        <v>7</v>
      </c>
      <c r="C171" t="s">
        <v>20</v>
      </c>
      <c r="D171" t="s">
        <v>21</v>
      </c>
      <c r="E171" t="s">
        <v>22</v>
      </c>
      <c r="F171">
        <v>7.3319999999999999</v>
      </c>
      <c r="G171" t="s">
        <v>19</v>
      </c>
      <c r="H171" t="s">
        <v>22</v>
      </c>
      <c r="I171" t="str">
        <f>IF(Data[[#This Row],[Truth Value]]=Data[[#This Row],[Correct]], "", "1")</f>
        <v/>
      </c>
      <c r="J171">
        <v>24</v>
      </c>
      <c r="K1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71">
        <f>INDEX(Sheet9!H$1:H$30,MATCH(Data[[#This Row],[Subject]],Sheet9!A$1:A$30))</f>
        <v>0.4375</v>
      </c>
      <c r="M171" t="str">
        <f>IF(J170=Data[[#This Row],[PrsntOrd]]-1,IF(OR(Data[[#This Row],[ID]]=B170+8,Data[[#This Row],[ID]]=B170-8),"Y",""),"")</f>
        <v/>
      </c>
    </row>
    <row r="172" spans="1:13">
      <c r="A172">
        <v>104</v>
      </c>
      <c r="B172">
        <v>8</v>
      </c>
      <c r="C172" t="s">
        <v>27</v>
      </c>
      <c r="D172" t="s">
        <v>28</v>
      </c>
      <c r="E172" t="s">
        <v>22</v>
      </c>
      <c r="F172">
        <v>7.1870000000000003</v>
      </c>
      <c r="G172" t="s">
        <v>19</v>
      </c>
      <c r="H172" t="s">
        <v>22</v>
      </c>
      <c r="I172" t="str">
        <f>IF(Data[[#This Row],[Truth Value]]=Data[[#This Row],[Correct]], "", "1")</f>
        <v/>
      </c>
      <c r="J172">
        <v>27</v>
      </c>
      <c r="K1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72">
        <f>INDEX(Sheet9!H$1:H$30,MATCH(Data[[#This Row],[Subject]],Sheet9!A$1:A$30))</f>
        <v>0.4375</v>
      </c>
      <c r="M172" t="str">
        <f>IF(J171=Data[[#This Row],[PrsntOrd]]-1,IF(OR(Data[[#This Row],[ID]]=B171+8,Data[[#This Row],[ID]]=B171-8),"Y",""),"")</f>
        <v/>
      </c>
    </row>
    <row r="173" spans="1:13">
      <c r="A173">
        <v>104</v>
      </c>
      <c r="B173">
        <v>16</v>
      </c>
      <c r="C173" t="s">
        <v>13</v>
      </c>
      <c r="D173" t="s">
        <v>14</v>
      </c>
      <c r="E173" t="s">
        <v>22</v>
      </c>
      <c r="F173">
        <v>7.7789999999999999</v>
      </c>
      <c r="G173" t="s">
        <v>16</v>
      </c>
      <c r="H173" t="s">
        <v>15</v>
      </c>
      <c r="I173" t="str">
        <f>IF(Data[[#This Row],[Truth Value]]=Data[[#This Row],[Correct]], "", "1")</f>
        <v>1</v>
      </c>
      <c r="J173">
        <v>30</v>
      </c>
      <c r="K1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73">
        <f>INDEX(Sheet9!H$1:H$30,MATCH(Data[[#This Row],[Subject]],Sheet9!A$1:A$30))</f>
        <v>0.4375</v>
      </c>
      <c r="M173" t="str">
        <f>IF(J172=Data[[#This Row],[PrsntOrd]]-1,IF(OR(Data[[#This Row],[ID]]=B172+8,Data[[#This Row],[ID]]=B172-8),"Y",""),"")</f>
        <v/>
      </c>
    </row>
    <row r="174" spans="1:13">
      <c r="A174">
        <v>104</v>
      </c>
      <c r="B174">
        <v>15</v>
      </c>
      <c r="C174" t="s">
        <v>43</v>
      </c>
      <c r="D174" t="s">
        <v>100</v>
      </c>
      <c r="E174" t="s">
        <v>22</v>
      </c>
      <c r="F174">
        <v>100</v>
      </c>
      <c r="G174" t="s">
        <v>16</v>
      </c>
      <c r="H174" t="s">
        <v>22</v>
      </c>
      <c r="I174" t="str">
        <f>IF(Data[[#This Row],[Truth Value]]=Data[[#This Row],[Correct]], "", "1")</f>
        <v/>
      </c>
      <c r="J174">
        <v>31</v>
      </c>
      <c r="K1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74">
        <f>INDEX(Sheet9!H$1:H$30,MATCH(Data[[#This Row],[Subject]],Sheet9!A$1:A$30))</f>
        <v>0.4375</v>
      </c>
      <c r="M174" t="str">
        <f>IF(J173=Data[[#This Row],[PrsntOrd]]-1,IF(OR(Data[[#This Row],[ID]]=B173+8,Data[[#This Row],[ID]]=B173-8),"Y",""),"")</f>
        <v/>
      </c>
    </row>
    <row r="175" spans="1:13">
      <c r="A175">
        <v>104</v>
      </c>
      <c r="B175">
        <v>1</v>
      </c>
      <c r="C175" t="s">
        <v>45</v>
      </c>
      <c r="D175" t="s">
        <v>46</v>
      </c>
      <c r="E175" t="s">
        <v>22</v>
      </c>
      <c r="F175">
        <v>8.9359999999999999</v>
      </c>
      <c r="G175" t="s">
        <v>19</v>
      </c>
      <c r="H175" t="s">
        <v>22</v>
      </c>
      <c r="I175" t="str">
        <f>IF(Data[[#This Row],[Truth Value]]=Data[[#This Row],[Correct]], "", "1")</f>
        <v/>
      </c>
      <c r="J175">
        <v>34</v>
      </c>
      <c r="K1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75">
        <f>INDEX(Sheet9!H$1:H$30,MATCH(Data[[#This Row],[Subject]],Sheet9!A$1:A$30))</f>
        <v>0.4375</v>
      </c>
      <c r="M175" t="str">
        <f>IF(J174=Data[[#This Row],[PrsntOrd]]-1,IF(OR(Data[[#This Row],[ID]]=B174+8,Data[[#This Row],[ID]]=B174-8),"Y",""),"")</f>
        <v/>
      </c>
    </row>
    <row r="176" spans="1:13">
      <c r="A176">
        <v>104</v>
      </c>
      <c r="B176">
        <v>10</v>
      </c>
      <c r="C176" t="s">
        <v>29</v>
      </c>
      <c r="D176" t="s">
        <v>30</v>
      </c>
      <c r="E176" t="s">
        <v>15</v>
      </c>
      <c r="F176">
        <v>9.0220000000000002</v>
      </c>
      <c r="G176" t="s">
        <v>16</v>
      </c>
      <c r="H176" t="s">
        <v>22</v>
      </c>
      <c r="I176" t="str">
        <f>IF(Data[[#This Row],[Truth Value]]=Data[[#This Row],[Correct]], "", "1")</f>
        <v>1</v>
      </c>
      <c r="J176">
        <v>37</v>
      </c>
      <c r="K1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76">
        <f>INDEX(Sheet9!H$1:H$30,MATCH(Data[[#This Row],[Subject]],Sheet9!A$1:A$30))</f>
        <v>0.4375</v>
      </c>
      <c r="M176" t="str">
        <f>IF(J175=Data[[#This Row],[PrsntOrd]]-1,IF(OR(Data[[#This Row],[ID]]=B175+8,Data[[#This Row],[ID]]=B175-8),"Y",""),"")</f>
        <v/>
      </c>
    </row>
    <row r="177" spans="1:13">
      <c r="A177">
        <v>104</v>
      </c>
      <c r="B177">
        <v>2</v>
      </c>
      <c r="C177" t="s">
        <v>40</v>
      </c>
      <c r="D177" t="s">
        <v>30</v>
      </c>
      <c r="E177" t="s">
        <v>22</v>
      </c>
      <c r="F177">
        <v>4.992</v>
      </c>
      <c r="G177" t="s">
        <v>19</v>
      </c>
      <c r="H177" t="s">
        <v>15</v>
      </c>
      <c r="I177" t="str">
        <f>IF(Data[[#This Row],[Truth Value]]=Data[[#This Row],[Correct]], "", "1")</f>
        <v>1</v>
      </c>
      <c r="J177">
        <v>40</v>
      </c>
      <c r="K1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177">
        <f>INDEX(Sheet9!H$1:H$30,MATCH(Data[[#This Row],[Subject]],Sheet9!A$1:A$30))</f>
        <v>0.4375</v>
      </c>
      <c r="M177" t="str">
        <f>IF(J176=Data[[#This Row],[PrsntOrd]]-1,IF(OR(Data[[#This Row],[ID]]=B176+8,Data[[#This Row],[ID]]=B176-8),"Y",""),"")</f>
        <v/>
      </c>
    </row>
    <row r="178" spans="1:13">
      <c r="A178">
        <v>104</v>
      </c>
      <c r="B178">
        <v>17</v>
      </c>
      <c r="C178" t="s">
        <v>47</v>
      </c>
      <c r="D178" t="s">
        <v>48</v>
      </c>
      <c r="E178" t="s">
        <v>22</v>
      </c>
      <c r="F178">
        <v>11.91</v>
      </c>
      <c r="G178" t="s">
        <v>49</v>
      </c>
      <c r="H178" t="s">
        <v>15</v>
      </c>
      <c r="I178" t="str">
        <f>IF(Data[[#This Row],[Truth Value]]=Data[[#This Row],[Correct]], "", "1")</f>
        <v>1</v>
      </c>
      <c r="J178">
        <v>5</v>
      </c>
      <c r="K1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78">
        <f>INDEX(Sheet9!H$1:H$30,MATCH(Data[[#This Row],[Subject]],Sheet9!A$1:A$30))</f>
        <v>0.4375</v>
      </c>
      <c r="M178" t="str">
        <f>IF(J177=Data[[#This Row],[PrsntOrd]]-1,IF(OR(Data[[#This Row],[ID]]=B177+8,Data[[#This Row],[ID]]=B177-8),"Y",""),"")</f>
        <v/>
      </c>
    </row>
    <row r="179" spans="1:13">
      <c r="A179">
        <v>104</v>
      </c>
      <c r="B179">
        <v>18</v>
      </c>
      <c r="C179" t="s">
        <v>50</v>
      </c>
      <c r="D179" t="s">
        <v>51</v>
      </c>
      <c r="E179" t="s">
        <v>22</v>
      </c>
      <c r="F179">
        <v>6.0069999999999997</v>
      </c>
      <c r="G179" t="s">
        <v>49</v>
      </c>
      <c r="H179" t="s">
        <v>15</v>
      </c>
      <c r="I179" t="str">
        <f>IF(Data[[#This Row],[Truth Value]]=Data[[#This Row],[Correct]], "", "1")</f>
        <v>1</v>
      </c>
      <c r="J179">
        <v>20</v>
      </c>
      <c r="K1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79">
        <f>INDEX(Sheet9!H$1:H$30,MATCH(Data[[#This Row],[Subject]],Sheet9!A$1:A$30))</f>
        <v>0.4375</v>
      </c>
      <c r="M179" t="str">
        <f>IF(J178=Data[[#This Row],[PrsntOrd]]-1,IF(OR(Data[[#This Row],[ID]]=B178+8,Data[[#This Row],[ID]]=B178-8),"Y",""),"")</f>
        <v/>
      </c>
    </row>
    <row r="180" spans="1:13">
      <c r="A180">
        <v>104</v>
      </c>
      <c r="B180">
        <v>19</v>
      </c>
      <c r="C180" t="s">
        <v>52</v>
      </c>
      <c r="D180" t="s">
        <v>53</v>
      </c>
      <c r="E180" t="s">
        <v>22</v>
      </c>
      <c r="F180">
        <v>16.79</v>
      </c>
      <c r="G180" t="s">
        <v>49</v>
      </c>
      <c r="H180" t="s">
        <v>22</v>
      </c>
      <c r="I180" t="str">
        <f>IF(Data[[#This Row],[Truth Value]]=Data[[#This Row],[Correct]], "", "1")</f>
        <v/>
      </c>
      <c r="J180">
        <v>21</v>
      </c>
      <c r="K1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0">
        <f>INDEX(Sheet9!H$1:H$30,MATCH(Data[[#This Row],[Subject]],Sheet9!A$1:A$30))</f>
        <v>0.4375</v>
      </c>
      <c r="M180" t="str">
        <f>IF(J179=Data[[#This Row],[PrsntOrd]]-1,IF(OR(Data[[#This Row],[ID]]=B179+8,Data[[#This Row],[ID]]=B179-8),"Y",""),"")</f>
        <v/>
      </c>
    </row>
    <row r="181" spans="1:13">
      <c r="A181">
        <v>104</v>
      </c>
      <c r="B181">
        <v>20</v>
      </c>
      <c r="C181" t="s">
        <v>54</v>
      </c>
      <c r="D181" t="s">
        <v>55</v>
      </c>
      <c r="E181" t="s">
        <v>22</v>
      </c>
      <c r="F181">
        <v>4.0759999999999996</v>
      </c>
      <c r="G181" t="s">
        <v>49</v>
      </c>
      <c r="H181" t="s">
        <v>22</v>
      </c>
      <c r="I181" t="str">
        <f>IF(Data[[#This Row],[Truth Value]]=Data[[#This Row],[Correct]], "", "1")</f>
        <v/>
      </c>
      <c r="J181">
        <v>33</v>
      </c>
      <c r="K1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1">
        <f>INDEX(Sheet9!H$1:H$30,MATCH(Data[[#This Row],[Subject]],Sheet9!A$1:A$30))</f>
        <v>0.4375</v>
      </c>
      <c r="M181" t="str">
        <f>IF(J180=Data[[#This Row],[PrsntOrd]]-1,IF(OR(Data[[#This Row],[ID]]=B180+8,Data[[#This Row],[ID]]=B180-8),"Y",""),"")</f>
        <v/>
      </c>
    </row>
    <row r="182" spans="1:13">
      <c r="A182">
        <v>104</v>
      </c>
      <c r="B182">
        <v>21</v>
      </c>
      <c r="C182" t="s">
        <v>56</v>
      </c>
      <c r="D182" t="s">
        <v>57</v>
      </c>
      <c r="E182" t="s">
        <v>22</v>
      </c>
      <c r="F182">
        <v>9.9700000000000006</v>
      </c>
      <c r="G182" t="s">
        <v>49</v>
      </c>
      <c r="H182" t="s">
        <v>22</v>
      </c>
      <c r="I182" t="str">
        <f>IF(Data[[#This Row],[Truth Value]]=Data[[#This Row],[Correct]], "", "1")</f>
        <v/>
      </c>
      <c r="J182">
        <v>29</v>
      </c>
      <c r="K1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2">
        <f>INDEX(Sheet9!H$1:H$30,MATCH(Data[[#This Row],[Subject]],Sheet9!A$1:A$30))</f>
        <v>0.4375</v>
      </c>
      <c r="M182" t="str">
        <f>IF(J181=Data[[#This Row],[PrsntOrd]]-1,IF(OR(Data[[#This Row],[ID]]=B181+8,Data[[#This Row],[ID]]=B181-8),"Y",""),"")</f>
        <v/>
      </c>
    </row>
    <row r="183" spans="1:13">
      <c r="A183">
        <v>104</v>
      </c>
      <c r="B183">
        <v>22</v>
      </c>
      <c r="C183" t="s">
        <v>58</v>
      </c>
      <c r="D183" t="s">
        <v>59</v>
      </c>
      <c r="E183" t="s">
        <v>15</v>
      </c>
      <c r="F183">
        <v>2.9729999999999999</v>
      </c>
      <c r="G183" t="s">
        <v>49</v>
      </c>
      <c r="H183" t="s">
        <v>15</v>
      </c>
      <c r="I183" t="str">
        <f>IF(Data[[#This Row],[Truth Value]]=Data[[#This Row],[Correct]], "", "1")</f>
        <v/>
      </c>
      <c r="J183">
        <v>39</v>
      </c>
      <c r="K1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3">
        <f>INDEX(Sheet9!H$1:H$30,MATCH(Data[[#This Row],[Subject]],Sheet9!A$1:A$30))</f>
        <v>0.4375</v>
      </c>
      <c r="M183" t="str">
        <f>IF(J182=Data[[#This Row],[PrsntOrd]]-1,IF(OR(Data[[#This Row],[ID]]=B182+8,Data[[#This Row],[ID]]=B182-8),"Y",""),"")</f>
        <v/>
      </c>
    </row>
    <row r="184" spans="1:13">
      <c r="A184">
        <v>104</v>
      </c>
      <c r="B184">
        <v>23</v>
      </c>
      <c r="C184" t="s">
        <v>60</v>
      </c>
      <c r="D184" t="s">
        <v>98</v>
      </c>
      <c r="E184" t="s">
        <v>15</v>
      </c>
      <c r="F184">
        <v>13.62</v>
      </c>
      <c r="G184" t="s">
        <v>49</v>
      </c>
      <c r="H184" t="s">
        <v>15</v>
      </c>
      <c r="I184" t="str">
        <f>IF(Data[[#This Row],[Truth Value]]=Data[[#This Row],[Correct]], "", "1")</f>
        <v/>
      </c>
      <c r="J184">
        <v>6</v>
      </c>
      <c r="K1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4">
        <f>INDEX(Sheet9!H$1:H$30,MATCH(Data[[#This Row],[Subject]],Sheet9!A$1:A$30))</f>
        <v>0.4375</v>
      </c>
      <c r="M184" t="str">
        <f>IF(J183=Data[[#This Row],[PrsntOrd]]-1,IF(OR(Data[[#This Row],[ID]]=B183+8,Data[[#This Row],[ID]]=B183-8),"Y",""),"")</f>
        <v/>
      </c>
    </row>
    <row r="185" spans="1:13">
      <c r="A185">
        <v>104</v>
      </c>
      <c r="B185">
        <v>24</v>
      </c>
      <c r="C185" t="s">
        <v>62</v>
      </c>
      <c r="D185" t="s">
        <v>63</v>
      </c>
      <c r="E185" t="s">
        <v>22</v>
      </c>
      <c r="F185">
        <v>6.2389999999999999</v>
      </c>
      <c r="G185" t="s">
        <v>49</v>
      </c>
      <c r="H185" t="s">
        <v>22</v>
      </c>
      <c r="I185" t="str">
        <f>IF(Data[[#This Row],[Truth Value]]=Data[[#This Row],[Correct]], "", "1")</f>
        <v/>
      </c>
      <c r="J185">
        <v>14</v>
      </c>
      <c r="K1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5">
        <f>INDEX(Sheet9!H$1:H$30,MATCH(Data[[#This Row],[Subject]],Sheet9!A$1:A$30))</f>
        <v>0.4375</v>
      </c>
      <c r="M185" t="str">
        <f>IF(J184=Data[[#This Row],[PrsntOrd]]-1,IF(OR(Data[[#This Row],[ID]]=B184+8,Data[[#This Row],[ID]]=B184-8),"Y",""),"")</f>
        <v/>
      </c>
    </row>
    <row r="186" spans="1:13">
      <c r="A186">
        <v>104</v>
      </c>
      <c r="B186">
        <v>25</v>
      </c>
      <c r="C186" t="s">
        <v>64</v>
      </c>
      <c r="D186" t="s">
        <v>65</v>
      </c>
      <c r="E186" t="s">
        <v>22</v>
      </c>
      <c r="F186">
        <v>32.380000000000003</v>
      </c>
      <c r="G186" t="s">
        <v>66</v>
      </c>
      <c r="H186" t="s">
        <v>15</v>
      </c>
      <c r="I186" t="str">
        <f>IF(Data[[#This Row],[Truth Value]]=Data[[#This Row],[Correct]], "", "1")</f>
        <v>1</v>
      </c>
      <c r="J186">
        <v>1</v>
      </c>
      <c r="K1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6">
        <f>INDEX(Sheet9!H$1:H$30,MATCH(Data[[#This Row],[Subject]],Sheet9!A$1:A$30))</f>
        <v>0.4375</v>
      </c>
      <c r="M186" t="str">
        <f>IF(J185=Data[[#This Row],[PrsntOrd]]-1,IF(OR(Data[[#This Row],[ID]]=B185+8,Data[[#This Row],[ID]]=B185-8),"Y",""),"")</f>
        <v/>
      </c>
    </row>
    <row r="187" spans="1:13">
      <c r="A187">
        <v>104</v>
      </c>
      <c r="B187">
        <v>26</v>
      </c>
      <c r="C187" t="s">
        <v>67</v>
      </c>
      <c r="D187" t="s">
        <v>68</v>
      </c>
      <c r="E187" t="s">
        <v>22</v>
      </c>
      <c r="F187">
        <v>33.869999999999997</v>
      </c>
      <c r="G187" t="s">
        <v>66</v>
      </c>
      <c r="H187" t="s">
        <v>22</v>
      </c>
      <c r="I187" t="str">
        <f>IF(Data[[#This Row],[Truth Value]]=Data[[#This Row],[Correct]], "", "1")</f>
        <v/>
      </c>
      <c r="J187">
        <v>38</v>
      </c>
      <c r="K1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7">
        <f>INDEX(Sheet9!H$1:H$30,MATCH(Data[[#This Row],[Subject]],Sheet9!A$1:A$30))</f>
        <v>0.4375</v>
      </c>
      <c r="M187" t="str">
        <f>IF(J186=Data[[#This Row],[PrsntOrd]]-1,IF(OR(Data[[#This Row],[ID]]=B186+8,Data[[#This Row],[ID]]=B186-8),"Y",""),"")</f>
        <v/>
      </c>
    </row>
    <row r="188" spans="1:13">
      <c r="A188">
        <v>104</v>
      </c>
      <c r="B188">
        <v>27</v>
      </c>
      <c r="C188" t="s">
        <v>69</v>
      </c>
      <c r="D188" t="s">
        <v>70</v>
      </c>
      <c r="E188" t="s">
        <v>15</v>
      </c>
      <c r="F188">
        <v>12.32</v>
      </c>
      <c r="G188" t="s">
        <v>66</v>
      </c>
      <c r="H188" t="s">
        <v>15</v>
      </c>
      <c r="I188" t="str">
        <f>IF(Data[[#This Row],[Truth Value]]=Data[[#This Row],[Correct]], "", "1")</f>
        <v/>
      </c>
      <c r="J188">
        <v>32</v>
      </c>
      <c r="K1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8">
        <f>INDEX(Sheet9!H$1:H$30,MATCH(Data[[#This Row],[Subject]],Sheet9!A$1:A$30))</f>
        <v>0.4375</v>
      </c>
      <c r="M188" t="str">
        <f>IF(J187=Data[[#This Row],[PrsntOrd]]-1,IF(OR(Data[[#This Row],[ID]]=B187+8,Data[[#This Row],[ID]]=B187-8),"Y",""),"")</f>
        <v/>
      </c>
    </row>
    <row r="189" spans="1:13">
      <c r="A189">
        <v>104</v>
      </c>
      <c r="B189">
        <v>28</v>
      </c>
      <c r="C189" t="s">
        <v>71</v>
      </c>
      <c r="D189" t="s">
        <v>72</v>
      </c>
      <c r="E189" t="s">
        <v>15</v>
      </c>
      <c r="F189">
        <v>19.87</v>
      </c>
      <c r="G189" t="s">
        <v>66</v>
      </c>
      <c r="H189" t="s">
        <v>15</v>
      </c>
      <c r="I189" t="str">
        <f>IF(Data[[#This Row],[Truth Value]]=Data[[#This Row],[Correct]], "", "1")</f>
        <v/>
      </c>
      <c r="J189">
        <v>16</v>
      </c>
      <c r="K1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89">
        <f>INDEX(Sheet9!H$1:H$30,MATCH(Data[[#This Row],[Subject]],Sheet9!A$1:A$30))</f>
        <v>0.4375</v>
      </c>
      <c r="M189" t="str">
        <f>IF(J188=Data[[#This Row],[PrsntOrd]]-1,IF(OR(Data[[#This Row],[ID]]=B188+8,Data[[#This Row],[ID]]=B188-8),"Y",""),"")</f>
        <v/>
      </c>
    </row>
    <row r="190" spans="1:13">
      <c r="A190">
        <v>104</v>
      </c>
      <c r="B190">
        <v>29</v>
      </c>
      <c r="C190" t="s">
        <v>73</v>
      </c>
      <c r="D190" t="s">
        <v>74</v>
      </c>
      <c r="E190" t="s">
        <v>15</v>
      </c>
      <c r="F190">
        <v>4.6639999999999997</v>
      </c>
      <c r="G190" t="s">
        <v>66</v>
      </c>
      <c r="H190" t="s">
        <v>15</v>
      </c>
      <c r="I190" t="str">
        <f>IF(Data[[#This Row],[Truth Value]]=Data[[#This Row],[Correct]], "", "1")</f>
        <v/>
      </c>
      <c r="J190">
        <v>26</v>
      </c>
      <c r="K1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0">
        <f>INDEX(Sheet9!H$1:H$30,MATCH(Data[[#This Row],[Subject]],Sheet9!A$1:A$30))</f>
        <v>0.4375</v>
      </c>
      <c r="M190" t="str">
        <f>IF(J189=Data[[#This Row],[PrsntOrd]]-1,IF(OR(Data[[#This Row],[ID]]=B189+8,Data[[#This Row],[ID]]=B189-8),"Y",""),"")</f>
        <v/>
      </c>
    </row>
    <row r="191" spans="1:13">
      <c r="A191">
        <v>104</v>
      </c>
      <c r="B191">
        <v>30</v>
      </c>
      <c r="C191" t="s">
        <v>75</v>
      </c>
      <c r="D191" t="s">
        <v>76</v>
      </c>
      <c r="E191" t="s">
        <v>22</v>
      </c>
      <c r="F191">
        <v>14.21</v>
      </c>
      <c r="G191" t="s">
        <v>66</v>
      </c>
      <c r="H191" t="s">
        <v>22</v>
      </c>
      <c r="I191" t="str">
        <f>IF(Data[[#This Row],[Truth Value]]=Data[[#This Row],[Correct]], "", "1")</f>
        <v/>
      </c>
      <c r="J191">
        <v>10</v>
      </c>
      <c r="K1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1">
        <f>INDEX(Sheet9!H$1:H$30,MATCH(Data[[#This Row],[Subject]],Sheet9!A$1:A$30))</f>
        <v>0.4375</v>
      </c>
      <c r="M191" t="str">
        <f>IF(J190=Data[[#This Row],[PrsntOrd]]-1,IF(OR(Data[[#This Row],[ID]]=B190+8,Data[[#This Row],[ID]]=B190-8),"Y",""),"")</f>
        <v/>
      </c>
    </row>
    <row r="192" spans="1:13">
      <c r="A192">
        <v>104</v>
      </c>
      <c r="B192">
        <v>31</v>
      </c>
      <c r="C192" t="s">
        <v>77</v>
      </c>
      <c r="D192" t="s">
        <v>78</v>
      </c>
      <c r="E192" t="s">
        <v>22</v>
      </c>
      <c r="F192">
        <v>4.4089999999999998</v>
      </c>
      <c r="G192" t="s">
        <v>66</v>
      </c>
      <c r="H192" t="s">
        <v>22</v>
      </c>
      <c r="I192" t="str">
        <f>IF(Data[[#This Row],[Truth Value]]=Data[[#This Row],[Correct]], "", "1")</f>
        <v/>
      </c>
      <c r="J192">
        <v>11</v>
      </c>
      <c r="K1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2">
        <f>INDEX(Sheet9!H$1:H$30,MATCH(Data[[#This Row],[Subject]],Sheet9!A$1:A$30))</f>
        <v>0.4375</v>
      </c>
      <c r="M192" t="str">
        <f>IF(J191=Data[[#This Row],[PrsntOrd]]-1,IF(OR(Data[[#This Row],[ID]]=B191+8,Data[[#This Row],[ID]]=B191-8),"Y",""),"")</f>
        <v/>
      </c>
    </row>
    <row r="193" spans="1:13">
      <c r="A193">
        <v>104</v>
      </c>
      <c r="B193">
        <v>32</v>
      </c>
      <c r="C193" t="s">
        <v>79</v>
      </c>
      <c r="D193" t="s">
        <v>80</v>
      </c>
      <c r="E193" t="s">
        <v>22</v>
      </c>
      <c r="F193">
        <v>6.5510000000000002</v>
      </c>
      <c r="G193" t="s">
        <v>66</v>
      </c>
      <c r="H193" t="s">
        <v>22</v>
      </c>
      <c r="I193" t="str">
        <f>IF(Data[[#This Row],[Truth Value]]=Data[[#This Row],[Correct]], "", "1")</f>
        <v/>
      </c>
      <c r="J193">
        <v>25</v>
      </c>
      <c r="K1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3">
        <f>INDEX(Sheet9!H$1:H$30,MATCH(Data[[#This Row],[Subject]],Sheet9!A$1:A$30))</f>
        <v>0.4375</v>
      </c>
      <c r="M193" t="str">
        <f>IF(J192=Data[[#This Row],[PrsntOrd]]-1,IF(OR(Data[[#This Row],[ID]]=B192+8,Data[[#This Row],[ID]]=B192-8),"Y",""),"")</f>
        <v/>
      </c>
    </row>
    <row r="194" spans="1:13">
      <c r="A194">
        <v>104</v>
      </c>
      <c r="B194">
        <v>33</v>
      </c>
      <c r="C194" t="s">
        <v>81</v>
      </c>
      <c r="D194" t="s">
        <v>82</v>
      </c>
      <c r="E194" t="s">
        <v>22</v>
      </c>
      <c r="F194">
        <v>5.6959999999999997</v>
      </c>
      <c r="G194" t="s">
        <v>83</v>
      </c>
      <c r="H194" t="s">
        <v>22</v>
      </c>
      <c r="I194" t="str">
        <f>IF(Data[[#This Row],[Truth Value]]=Data[[#This Row],[Correct]], "", "1")</f>
        <v/>
      </c>
      <c r="J194">
        <v>2</v>
      </c>
      <c r="K1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4">
        <f>INDEX(Sheet9!H$1:H$30,MATCH(Data[[#This Row],[Subject]],Sheet9!A$1:A$30))</f>
        <v>0.4375</v>
      </c>
      <c r="M194" t="str">
        <f>IF(J193=Data[[#This Row],[PrsntOrd]]-1,IF(OR(Data[[#This Row],[ID]]=B193+8,Data[[#This Row],[ID]]=B193-8),"Y",""),"")</f>
        <v/>
      </c>
    </row>
    <row r="195" spans="1:13">
      <c r="A195">
        <v>104</v>
      </c>
      <c r="B195">
        <v>34</v>
      </c>
      <c r="C195" t="s">
        <v>84</v>
      </c>
      <c r="D195" t="s">
        <v>85</v>
      </c>
      <c r="E195" t="s">
        <v>15</v>
      </c>
      <c r="F195">
        <v>3.7669999999999999</v>
      </c>
      <c r="G195" t="s">
        <v>83</v>
      </c>
      <c r="H195" t="s">
        <v>15</v>
      </c>
      <c r="I195" t="str">
        <f>IF(Data[[#This Row],[Truth Value]]=Data[[#This Row],[Correct]], "", "1")</f>
        <v/>
      </c>
      <c r="J195">
        <v>13</v>
      </c>
      <c r="K1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5">
        <f>INDEX(Sheet9!H$1:H$30,MATCH(Data[[#This Row],[Subject]],Sheet9!A$1:A$30))</f>
        <v>0.4375</v>
      </c>
      <c r="M195" t="str">
        <f>IF(J194=Data[[#This Row],[PrsntOrd]]-1,IF(OR(Data[[#This Row],[ID]]=B194+8,Data[[#This Row],[ID]]=B194-8),"Y",""),"")</f>
        <v/>
      </c>
    </row>
    <row r="196" spans="1:13">
      <c r="A196">
        <v>104</v>
      </c>
      <c r="B196">
        <v>35</v>
      </c>
      <c r="C196" t="s">
        <v>86</v>
      </c>
      <c r="D196" t="s">
        <v>87</v>
      </c>
      <c r="E196" t="s">
        <v>22</v>
      </c>
      <c r="F196">
        <v>3.26</v>
      </c>
      <c r="G196" t="s">
        <v>83</v>
      </c>
      <c r="H196" t="s">
        <v>22</v>
      </c>
      <c r="I196" t="str">
        <f>IF(Data[[#This Row],[Truth Value]]=Data[[#This Row],[Correct]], "", "1")</f>
        <v/>
      </c>
      <c r="J196">
        <v>35</v>
      </c>
      <c r="K1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6">
        <f>INDEX(Sheet9!H$1:H$30,MATCH(Data[[#This Row],[Subject]],Sheet9!A$1:A$30))</f>
        <v>0.4375</v>
      </c>
      <c r="M196" t="str">
        <f>IF(J195=Data[[#This Row],[PrsntOrd]]-1,IF(OR(Data[[#This Row],[ID]]=B195+8,Data[[#This Row],[ID]]=B195-8),"Y",""),"")</f>
        <v/>
      </c>
    </row>
    <row r="197" spans="1:13">
      <c r="A197">
        <v>104</v>
      </c>
      <c r="B197">
        <v>36</v>
      </c>
      <c r="C197" t="s">
        <v>88</v>
      </c>
      <c r="D197" t="s">
        <v>89</v>
      </c>
      <c r="E197" t="s">
        <v>22</v>
      </c>
      <c r="F197">
        <v>3.4239999999999999</v>
      </c>
      <c r="G197" t="s">
        <v>83</v>
      </c>
      <c r="H197" t="s">
        <v>22</v>
      </c>
      <c r="I197" t="str">
        <f>IF(Data[[#This Row],[Truth Value]]=Data[[#This Row],[Correct]], "", "1")</f>
        <v/>
      </c>
      <c r="J197">
        <v>28</v>
      </c>
      <c r="K1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7">
        <f>INDEX(Sheet9!H$1:H$30,MATCH(Data[[#This Row],[Subject]],Sheet9!A$1:A$30))</f>
        <v>0.4375</v>
      </c>
      <c r="M197" t="str">
        <f>IF(J196=Data[[#This Row],[PrsntOrd]]-1,IF(OR(Data[[#This Row],[ID]]=B196+8,Data[[#This Row],[ID]]=B196-8),"Y",""),"")</f>
        <v/>
      </c>
    </row>
    <row r="198" spans="1:13">
      <c r="A198">
        <v>104</v>
      </c>
      <c r="B198">
        <v>37</v>
      </c>
      <c r="C198" t="s">
        <v>90</v>
      </c>
      <c r="D198" t="s">
        <v>91</v>
      </c>
      <c r="E198" t="s">
        <v>15</v>
      </c>
      <c r="F198">
        <v>4.359</v>
      </c>
      <c r="G198" t="s">
        <v>83</v>
      </c>
      <c r="H198" t="s">
        <v>15</v>
      </c>
      <c r="I198" t="str">
        <f>IF(Data[[#This Row],[Truth Value]]=Data[[#This Row],[Correct]], "", "1")</f>
        <v/>
      </c>
      <c r="J198">
        <v>36</v>
      </c>
      <c r="K1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8">
        <f>INDEX(Sheet9!H$1:H$30,MATCH(Data[[#This Row],[Subject]],Sheet9!A$1:A$30))</f>
        <v>0.4375</v>
      </c>
      <c r="M198" t="str">
        <f>IF(J197=Data[[#This Row],[PrsntOrd]]-1,IF(OR(Data[[#This Row],[ID]]=B197+8,Data[[#This Row],[ID]]=B197-8),"Y",""),"")</f>
        <v/>
      </c>
    </row>
    <row r="199" spans="1:13">
      <c r="A199">
        <v>104</v>
      </c>
      <c r="B199">
        <v>38</v>
      </c>
      <c r="C199" t="s">
        <v>92</v>
      </c>
      <c r="D199" t="s">
        <v>93</v>
      </c>
      <c r="E199" t="s">
        <v>22</v>
      </c>
      <c r="F199">
        <v>3.407</v>
      </c>
      <c r="G199" t="s">
        <v>83</v>
      </c>
      <c r="H199" t="s">
        <v>22</v>
      </c>
      <c r="I199" t="str">
        <f>IF(Data[[#This Row],[Truth Value]]=Data[[#This Row],[Correct]], "", "1")</f>
        <v/>
      </c>
      <c r="J199">
        <v>22</v>
      </c>
      <c r="K1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99">
        <f>INDEX(Sheet9!H$1:H$30,MATCH(Data[[#This Row],[Subject]],Sheet9!A$1:A$30))</f>
        <v>0.4375</v>
      </c>
      <c r="M199" t="str">
        <f>IF(J198=Data[[#This Row],[PrsntOrd]]-1,IF(OR(Data[[#This Row],[ID]]=B198+8,Data[[#This Row],[ID]]=B198-8),"Y",""),"")</f>
        <v/>
      </c>
    </row>
    <row r="200" spans="1:13">
      <c r="A200">
        <v>104</v>
      </c>
      <c r="B200">
        <v>39</v>
      </c>
      <c r="C200" t="s">
        <v>94</v>
      </c>
      <c r="D200" t="s">
        <v>95</v>
      </c>
      <c r="E200" t="s">
        <v>15</v>
      </c>
      <c r="F200">
        <v>8.2040000000000006</v>
      </c>
      <c r="G200" t="s">
        <v>83</v>
      </c>
      <c r="H200" t="s">
        <v>15</v>
      </c>
      <c r="I200" t="str">
        <f>IF(Data[[#This Row],[Truth Value]]=Data[[#This Row],[Correct]], "", "1")</f>
        <v/>
      </c>
      <c r="J200">
        <v>9</v>
      </c>
      <c r="K2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00">
        <f>INDEX(Sheet9!H$1:H$30,MATCH(Data[[#This Row],[Subject]],Sheet9!A$1:A$30))</f>
        <v>0.4375</v>
      </c>
      <c r="M200" t="str">
        <f>IF(J199=Data[[#This Row],[PrsntOrd]]-1,IF(OR(Data[[#This Row],[ID]]=B199+8,Data[[#This Row],[ID]]=B199-8),"Y",""),"")</f>
        <v/>
      </c>
    </row>
    <row r="201" spans="1:13">
      <c r="A201">
        <v>104</v>
      </c>
      <c r="B201">
        <v>40</v>
      </c>
      <c r="C201" t="s">
        <v>96</v>
      </c>
      <c r="D201" t="s">
        <v>97</v>
      </c>
      <c r="E201" t="s">
        <v>15</v>
      </c>
      <c r="F201">
        <v>4.2539999999999996</v>
      </c>
      <c r="G201" t="s">
        <v>83</v>
      </c>
      <c r="H201" t="s">
        <v>15</v>
      </c>
      <c r="I201" t="str">
        <f>IF(Data[[#This Row],[Truth Value]]=Data[[#This Row],[Correct]], "", "1")</f>
        <v/>
      </c>
      <c r="J201">
        <v>17</v>
      </c>
      <c r="K2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01">
        <f>INDEX(Sheet9!H$1:H$30,MATCH(Data[[#This Row],[Subject]],Sheet9!A$1:A$30))</f>
        <v>0.4375</v>
      </c>
      <c r="M201" t="str">
        <f>IF(J200=Data[[#This Row],[PrsntOrd]]-1,IF(OR(Data[[#This Row],[ID]]=B200+8,Data[[#This Row],[ID]]=B200-8),"Y",""),"")</f>
        <v/>
      </c>
    </row>
    <row r="202" spans="1:13">
      <c r="A202">
        <v>105</v>
      </c>
      <c r="B202">
        <v>2</v>
      </c>
      <c r="C202" t="s">
        <v>40</v>
      </c>
      <c r="D202" t="s">
        <v>30</v>
      </c>
      <c r="E202" t="s">
        <v>15</v>
      </c>
      <c r="F202">
        <v>5.1870000000000003</v>
      </c>
      <c r="G202" t="s">
        <v>19</v>
      </c>
      <c r="H202" t="s">
        <v>15</v>
      </c>
      <c r="I202" t="str">
        <f>IF(Data[[#This Row],[Truth Value]]=Data[[#This Row],[Correct]], "", "1")</f>
        <v/>
      </c>
      <c r="J202">
        <v>4</v>
      </c>
      <c r="K2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02">
        <f>INDEX(Sheet9!H$1:H$30,MATCH(Data[[#This Row],[Subject]],Sheet9!A$1:A$30))</f>
        <v>0.5</v>
      </c>
      <c r="M202" t="str">
        <f>IF(J201=Data[[#This Row],[PrsntOrd]]-1,IF(OR(Data[[#This Row],[ID]]=B201+8,Data[[#This Row],[ID]]=B201-8),"Y",""),"")</f>
        <v/>
      </c>
    </row>
    <row r="203" spans="1:13">
      <c r="A203">
        <v>105</v>
      </c>
      <c r="B203">
        <v>11</v>
      </c>
      <c r="C203" t="s">
        <v>35</v>
      </c>
      <c r="D203" t="s">
        <v>36</v>
      </c>
      <c r="E203" t="s">
        <v>15</v>
      </c>
      <c r="F203">
        <v>5.4480000000000004</v>
      </c>
      <c r="G203" t="s">
        <v>16</v>
      </c>
      <c r="H203" t="s">
        <v>15</v>
      </c>
      <c r="I203" t="str">
        <f>IF(Data[[#This Row],[Truth Value]]=Data[[#This Row],[Correct]], "", "1")</f>
        <v/>
      </c>
      <c r="J203">
        <v>5</v>
      </c>
      <c r="K2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03">
        <f>INDEX(Sheet9!H$1:H$30,MATCH(Data[[#This Row],[Subject]],Sheet9!A$1:A$30))</f>
        <v>0.5</v>
      </c>
      <c r="M203" t="str">
        <f>IF(J202=Data[[#This Row],[PrsntOrd]]-1,IF(OR(Data[[#This Row],[ID]]=B202+8,Data[[#This Row],[ID]]=B202-8),"Y",""),"")</f>
        <v/>
      </c>
    </row>
    <row r="204" spans="1:13">
      <c r="A204">
        <v>105</v>
      </c>
      <c r="B204">
        <v>9</v>
      </c>
      <c r="C204" t="s">
        <v>23</v>
      </c>
      <c r="D204" t="s">
        <v>24</v>
      </c>
      <c r="E204" t="s">
        <v>15</v>
      </c>
      <c r="F204">
        <v>6.01</v>
      </c>
      <c r="G204" t="s">
        <v>16</v>
      </c>
      <c r="H204" t="s">
        <v>15</v>
      </c>
      <c r="I204" t="str">
        <f>IF(Data[[#This Row],[Truth Value]]=Data[[#This Row],[Correct]], "", "1")</f>
        <v/>
      </c>
      <c r="J204">
        <v>6</v>
      </c>
      <c r="K2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04">
        <f>INDEX(Sheet9!H$1:H$30,MATCH(Data[[#This Row],[Subject]],Sheet9!A$1:A$30))</f>
        <v>0.5</v>
      </c>
      <c r="M204" t="str">
        <f>IF(J203=Data[[#This Row],[PrsntOrd]]-1,IF(OR(Data[[#This Row],[ID]]=B203+8,Data[[#This Row],[ID]]=B203-8),"Y",""),"")</f>
        <v/>
      </c>
    </row>
    <row r="205" spans="1:13">
      <c r="A205">
        <v>105</v>
      </c>
      <c r="B205">
        <v>6</v>
      </c>
      <c r="C205" t="s">
        <v>17</v>
      </c>
      <c r="D205" t="s">
        <v>18</v>
      </c>
      <c r="E205" t="s">
        <v>15</v>
      </c>
      <c r="F205">
        <v>4.4109999999999996</v>
      </c>
      <c r="G205" t="s">
        <v>19</v>
      </c>
      <c r="H205" t="s">
        <v>15</v>
      </c>
      <c r="I205" t="str">
        <f>IF(Data[[#This Row],[Truth Value]]=Data[[#This Row],[Correct]], "", "1")</f>
        <v/>
      </c>
      <c r="J205">
        <v>7</v>
      </c>
      <c r="K2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05">
        <f>INDEX(Sheet9!H$1:H$30,MATCH(Data[[#This Row],[Subject]],Sheet9!A$1:A$30))</f>
        <v>0.5</v>
      </c>
      <c r="M205" t="str">
        <f>IF(J204=Data[[#This Row],[PrsntOrd]]-1,IF(OR(Data[[#This Row],[ID]]=B204+8,Data[[#This Row],[ID]]=B204-8),"Y",""),"")</f>
        <v/>
      </c>
    </row>
    <row r="206" spans="1:13">
      <c r="A206">
        <v>105</v>
      </c>
      <c r="B206">
        <v>3</v>
      </c>
      <c r="C206" t="s">
        <v>39</v>
      </c>
      <c r="D206" t="s">
        <v>36</v>
      </c>
      <c r="E206" t="s">
        <v>15</v>
      </c>
      <c r="F206">
        <v>3.7</v>
      </c>
      <c r="G206" t="s">
        <v>19</v>
      </c>
      <c r="H206" t="s">
        <v>15</v>
      </c>
      <c r="I206" t="str">
        <f>IF(Data[[#This Row],[Truth Value]]=Data[[#This Row],[Correct]], "", "1")</f>
        <v/>
      </c>
      <c r="J206">
        <v>13</v>
      </c>
      <c r="K2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06">
        <f>INDEX(Sheet9!H$1:H$30,MATCH(Data[[#This Row],[Subject]],Sheet9!A$1:A$30))</f>
        <v>0.5</v>
      </c>
      <c r="M206" t="str">
        <f>IF(J205=Data[[#This Row],[PrsntOrd]]-1,IF(OR(Data[[#This Row],[ID]]=B205+8,Data[[#This Row],[ID]]=B205-8),"Y",""),"")</f>
        <v/>
      </c>
    </row>
    <row r="207" spans="1:13">
      <c r="A207">
        <v>105</v>
      </c>
      <c r="B207">
        <v>13</v>
      </c>
      <c r="C207" t="s">
        <v>25</v>
      </c>
      <c r="D207" t="s">
        <v>99</v>
      </c>
      <c r="E207" t="s">
        <v>15</v>
      </c>
      <c r="F207">
        <v>6.4880000000000004</v>
      </c>
      <c r="G207" t="s">
        <v>16</v>
      </c>
      <c r="H207" t="s">
        <v>15</v>
      </c>
      <c r="I207" t="str">
        <f>IF(Data[[#This Row],[Truth Value]]=Data[[#This Row],[Correct]], "", "1")</f>
        <v/>
      </c>
      <c r="J207">
        <v>15</v>
      </c>
      <c r="K2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07">
        <f>INDEX(Sheet9!H$1:H$30,MATCH(Data[[#This Row],[Subject]],Sheet9!A$1:A$30))</f>
        <v>0.5</v>
      </c>
      <c r="M207" t="str">
        <f>IF(J206=Data[[#This Row],[PrsntOrd]]-1,IF(OR(Data[[#This Row],[ID]]=B206+8,Data[[#This Row],[ID]]=B206-8),"Y",""),"")</f>
        <v/>
      </c>
    </row>
    <row r="208" spans="1:13">
      <c r="A208">
        <v>105</v>
      </c>
      <c r="B208">
        <v>5</v>
      </c>
      <c r="C208" t="s">
        <v>33</v>
      </c>
      <c r="D208" t="s">
        <v>34</v>
      </c>
      <c r="E208" t="s">
        <v>22</v>
      </c>
      <c r="F208">
        <v>5.6180000000000003</v>
      </c>
      <c r="G208" t="s">
        <v>19</v>
      </c>
      <c r="H208" t="s">
        <v>22</v>
      </c>
      <c r="I208" t="str">
        <f>IF(Data[[#This Row],[Truth Value]]=Data[[#This Row],[Correct]], "", "1")</f>
        <v/>
      </c>
      <c r="J208">
        <v>16</v>
      </c>
      <c r="K2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08">
        <f>INDEX(Sheet9!H$1:H$30,MATCH(Data[[#This Row],[Subject]],Sheet9!A$1:A$30))</f>
        <v>0.5</v>
      </c>
      <c r="M208" t="str">
        <f>IF(J207=Data[[#This Row],[PrsntOrd]]-1,IF(OR(Data[[#This Row],[ID]]=B207+8,Data[[#This Row],[ID]]=B207-8),"Y",""),"")</f>
        <v>Y</v>
      </c>
    </row>
    <row r="209" spans="1:13">
      <c r="A209">
        <v>105</v>
      </c>
      <c r="B209">
        <v>10</v>
      </c>
      <c r="C209" t="s">
        <v>29</v>
      </c>
      <c r="D209" t="s">
        <v>30</v>
      </c>
      <c r="E209" t="s">
        <v>22</v>
      </c>
      <c r="F209">
        <v>4.641</v>
      </c>
      <c r="G209" t="s">
        <v>16</v>
      </c>
      <c r="H209" t="s">
        <v>22</v>
      </c>
      <c r="I209" t="str">
        <f>IF(Data[[#This Row],[Truth Value]]=Data[[#This Row],[Correct]], "", "1")</f>
        <v/>
      </c>
      <c r="J209">
        <v>20</v>
      </c>
      <c r="K2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09">
        <f>INDEX(Sheet9!H$1:H$30,MATCH(Data[[#This Row],[Subject]],Sheet9!A$1:A$30))</f>
        <v>0.5</v>
      </c>
      <c r="M209" t="str">
        <f>IF(J208=Data[[#This Row],[PrsntOrd]]-1,IF(OR(Data[[#This Row],[ID]]=B208+8,Data[[#This Row],[ID]]=B208-8),"Y",""),"")</f>
        <v/>
      </c>
    </row>
    <row r="210" spans="1:13">
      <c r="A210">
        <v>105</v>
      </c>
      <c r="B210">
        <v>8</v>
      </c>
      <c r="C210" t="s">
        <v>27</v>
      </c>
      <c r="D210" t="s">
        <v>28</v>
      </c>
      <c r="E210" t="s">
        <v>22</v>
      </c>
      <c r="F210">
        <v>3.8580000000000001</v>
      </c>
      <c r="G210" t="s">
        <v>19</v>
      </c>
      <c r="H210" t="s">
        <v>22</v>
      </c>
      <c r="I210" t="str">
        <f>IF(Data[[#This Row],[Truth Value]]=Data[[#This Row],[Correct]], "", "1")</f>
        <v/>
      </c>
      <c r="J210">
        <v>21</v>
      </c>
      <c r="K2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10">
        <f>INDEX(Sheet9!H$1:H$30,MATCH(Data[[#This Row],[Subject]],Sheet9!A$1:A$30))</f>
        <v>0.5</v>
      </c>
      <c r="M210" t="str">
        <f>IF(J209=Data[[#This Row],[PrsntOrd]]-1,IF(OR(Data[[#This Row],[ID]]=B209+8,Data[[#This Row],[ID]]=B209-8),"Y",""),"")</f>
        <v/>
      </c>
    </row>
    <row r="211" spans="1:13">
      <c r="A211">
        <v>105</v>
      </c>
      <c r="B211">
        <v>15</v>
      </c>
      <c r="C211" t="s">
        <v>43</v>
      </c>
      <c r="D211" t="s">
        <v>100</v>
      </c>
      <c r="E211" t="s">
        <v>22</v>
      </c>
      <c r="F211">
        <v>5.2030000000000003</v>
      </c>
      <c r="G211" t="s">
        <v>16</v>
      </c>
      <c r="H211" t="s">
        <v>22</v>
      </c>
      <c r="I211" t="str">
        <f>IF(Data[[#This Row],[Truth Value]]=Data[[#This Row],[Correct]], "", "1")</f>
        <v/>
      </c>
      <c r="J211">
        <v>22</v>
      </c>
      <c r="K2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11">
        <f>INDEX(Sheet9!H$1:H$30,MATCH(Data[[#This Row],[Subject]],Sheet9!A$1:A$30))</f>
        <v>0.5</v>
      </c>
      <c r="M211" t="str">
        <f>IF(J210=Data[[#This Row],[PrsntOrd]]-1,IF(OR(Data[[#This Row],[ID]]=B210+8,Data[[#This Row],[ID]]=B210-8),"Y",""),"")</f>
        <v/>
      </c>
    </row>
    <row r="212" spans="1:13">
      <c r="A212">
        <v>105</v>
      </c>
      <c r="B212">
        <v>7</v>
      </c>
      <c r="C212" t="s">
        <v>20</v>
      </c>
      <c r="D212" t="s">
        <v>21</v>
      </c>
      <c r="E212" t="s">
        <v>22</v>
      </c>
      <c r="F212">
        <v>3.7949999999999999</v>
      </c>
      <c r="G212" t="s">
        <v>19</v>
      </c>
      <c r="H212" t="s">
        <v>22</v>
      </c>
      <c r="I212" t="str">
        <f>IF(Data[[#This Row],[Truth Value]]=Data[[#This Row],[Correct]], "", "1")</f>
        <v/>
      </c>
      <c r="J212">
        <v>26</v>
      </c>
      <c r="K2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12">
        <f>INDEX(Sheet9!H$1:H$30,MATCH(Data[[#This Row],[Subject]],Sheet9!A$1:A$30))</f>
        <v>0.5</v>
      </c>
      <c r="M212" t="str">
        <f>IF(J211=Data[[#This Row],[PrsntOrd]]-1,IF(OR(Data[[#This Row],[ID]]=B211+8,Data[[#This Row],[ID]]=B211-8),"Y",""),"")</f>
        <v/>
      </c>
    </row>
    <row r="213" spans="1:13">
      <c r="A213">
        <v>105</v>
      </c>
      <c r="B213">
        <v>16</v>
      </c>
      <c r="C213" t="s">
        <v>13</v>
      </c>
      <c r="D213" t="s">
        <v>14</v>
      </c>
      <c r="E213" t="s">
        <v>15</v>
      </c>
      <c r="F213">
        <v>5.6420000000000003</v>
      </c>
      <c r="G213" t="s">
        <v>16</v>
      </c>
      <c r="H213" t="s">
        <v>15</v>
      </c>
      <c r="I213" t="str">
        <f>IF(Data[[#This Row],[Truth Value]]=Data[[#This Row],[Correct]], "", "1")</f>
        <v/>
      </c>
      <c r="J213">
        <v>28</v>
      </c>
      <c r="K2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13">
        <f>INDEX(Sheet9!H$1:H$30,MATCH(Data[[#This Row],[Subject]],Sheet9!A$1:A$30))</f>
        <v>0.5</v>
      </c>
      <c r="M213" t="str">
        <f>IF(J212=Data[[#This Row],[PrsntOrd]]-1,IF(OR(Data[[#This Row],[ID]]=B212+8,Data[[#This Row],[ID]]=B212-8),"Y",""),"")</f>
        <v/>
      </c>
    </row>
    <row r="214" spans="1:13">
      <c r="A214">
        <v>105</v>
      </c>
      <c r="B214">
        <v>14</v>
      </c>
      <c r="C214" t="s">
        <v>37</v>
      </c>
      <c r="D214" t="s">
        <v>38</v>
      </c>
      <c r="E214" t="s">
        <v>22</v>
      </c>
      <c r="F214">
        <v>3.7229999999999999</v>
      </c>
      <c r="G214" t="s">
        <v>16</v>
      </c>
      <c r="H214" t="s">
        <v>22</v>
      </c>
      <c r="I214" t="str">
        <f>IF(Data[[#This Row],[Truth Value]]=Data[[#This Row],[Correct]], "", "1")</f>
        <v/>
      </c>
      <c r="J214">
        <v>32</v>
      </c>
      <c r="K2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14">
        <f>INDEX(Sheet9!H$1:H$30,MATCH(Data[[#This Row],[Subject]],Sheet9!A$1:A$30))</f>
        <v>0.5</v>
      </c>
      <c r="M214" t="str">
        <f>IF(J213=Data[[#This Row],[PrsntOrd]]-1,IF(OR(Data[[#This Row],[ID]]=B213+8,Data[[#This Row],[ID]]=B213-8),"Y",""),"")</f>
        <v/>
      </c>
    </row>
    <row r="215" spans="1:13">
      <c r="A215">
        <v>105</v>
      </c>
      <c r="B215">
        <v>1</v>
      </c>
      <c r="C215" t="s">
        <v>45</v>
      </c>
      <c r="D215" t="s">
        <v>46</v>
      </c>
      <c r="E215" t="s">
        <v>22</v>
      </c>
      <c r="F215">
        <v>3.2410000000000001</v>
      </c>
      <c r="G215" t="s">
        <v>19</v>
      </c>
      <c r="H215" t="s">
        <v>22</v>
      </c>
      <c r="I215" t="str">
        <f>IF(Data[[#This Row],[Truth Value]]=Data[[#This Row],[Correct]], "", "1")</f>
        <v/>
      </c>
      <c r="J215">
        <v>33</v>
      </c>
      <c r="K2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15">
        <f>INDEX(Sheet9!H$1:H$30,MATCH(Data[[#This Row],[Subject]],Sheet9!A$1:A$30))</f>
        <v>0.5</v>
      </c>
      <c r="M215" t="str">
        <f>IF(J214=Data[[#This Row],[PrsntOrd]]-1,IF(OR(Data[[#This Row],[ID]]=B214+8,Data[[#This Row],[ID]]=B214-8),"Y",""),"")</f>
        <v/>
      </c>
    </row>
    <row r="216" spans="1:13">
      <c r="A216">
        <v>105</v>
      </c>
      <c r="B216">
        <v>4</v>
      </c>
      <c r="C216" t="s">
        <v>31</v>
      </c>
      <c r="D216" t="s">
        <v>32</v>
      </c>
      <c r="E216" t="s">
        <v>15</v>
      </c>
      <c r="F216">
        <v>2.8660000000000001</v>
      </c>
      <c r="G216" t="s">
        <v>19</v>
      </c>
      <c r="H216" t="s">
        <v>15</v>
      </c>
      <c r="I216" t="str">
        <f>IF(Data[[#This Row],[Truth Value]]=Data[[#This Row],[Correct]], "", "1")</f>
        <v/>
      </c>
      <c r="J216">
        <v>36</v>
      </c>
      <c r="K2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16">
        <f>INDEX(Sheet9!H$1:H$30,MATCH(Data[[#This Row],[Subject]],Sheet9!A$1:A$30))</f>
        <v>0.5</v>
      </c>
      <c r="M216" t="str">
        <f>IF(J215=Data[[#This Row],[PrsntOrd]]-1,IF(OR(Data[[#This Row],[ID]]=B215+8,Data[[#This Row],[ID]]=B215-8),"Y",""),"")</f>
        <v/>
      </c>
    </row>
    <row r="217" spans="1:13">
      <c r="A217">
        <v>105</v>
      </c>
      <c r="B217">
        <v>12</v>
      </c>
      <c r="C217" t="s">
        <v>41</v>
      </c>
      <c r="D217" t="s">
        <v>42</v>
      </c>
      <c r="E217" t="s">
        <v>22</v>
      </c>
      <c r="F217">
        <v>4.7699999999999996</v>
      </c>
      <c r="G217" t="s">
        <v>16</v>
      </c>
      <c r="H217" t="s">
        <v>22</v>
      </c>
      <c r="I217" t="str">
        <f>IF(Data[[#This Row],[Truth Value]]=Data[[#This Row],[Correct]], "", "1")</f>
        <v/>
      </c>
      <c r="J217">
        <v>38</v>
      </c>
      <c r="K2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17">
        <f>INDEX(Sheet9!H$1:H$30,MATCH(Data[[#This Row],[Subject]],Sheet9!A$1:A$30))</f>
        <v>0.5</v>
      </c>
      <c r="M217" t="str">
        <f>IF(J216=Data[[#This Row],[PrsntOrd]]-1,IF(OR(Data[[#This Row],[ID]]=B216+8,Data[[#This Row],[ID]]=B216-8),"Y",""),"")</f>
        <v/>
      </c>
    </row>
    <row r="218" spans="1:13">
      <c r="A218">
        <v>105</v>
      </c>
      <c r="B218">
        <v>17</v>
      </c>
      <c r="C218" t="s">
        <v>47</v>
      </c>
      <c r="D218" t="s">
        <v>48</v>
      </c>
      <c r="E218" t="s">
        <v>15</v>
      </c>
      <c r="F218">
        <v>4.6760000000000002</v>
      </c>
      <c r="G218" t="s">
        <v>49</v>
      </c>
      <c r="H218" t="s">
        <v>15</v>
      </c>
      <c r="I218" t="str">
        <f>IF(Data[[#This Row],[Truth Value]]=Data[[#This Row],[Correct]], "", "1")</f>
        <v/>
      </c>
      <c r="J218">
        <v>31</v>
      </c>
      <c r="K2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18">
        <f>INDEX(Sheet9!H$1:H$30,MATCH(Data[[#This Row],[Subject]],Sheet9!A$1:A$30))</f>
        <v>0.5</v>
      </c>
      <c r="M218" t="str">
        <f>IF(J217=Data[[#This Row],[PrsntOrd]]-1,IF(OR(Data[[#This Row],[ID]]=B217+8,Data[[#This Row],[ID]]=B217-8),"Y",""),"")</f>
        <v/>
      </c>
    </row>
    <row r="219" spans="1:13">
      <c r="A219">
        <v>105</v>
      </c>
      <c r="B219">
        <v>18</v>
      </c>
      <c r="C219" t="s">
        <v>50</v>
      </c>
      <c r="D219" t="s">
        <v>51</v>
      </c>
      <c r="E219" t="s">
        <v>15</v>
      </c>
      <c r="F219">
        <v>5.3940000000000001</v>
      </c>
      <c r="G219" t="s">
        <v>49</v>
      </c>
      <c r="H219" t="s">
        <v>15</v>
      </c>
      <c r="I219" t="str">
        <f>IF(Data[[#This Row],[Truth Value]]=Data[[#This Row],[Correct]], "", "1")</f>
        <v/>
      </c>
      <c r="J219">
        <v>9</v>
      </c>
      <c r="K2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19">
        <f>INDEX(Sheet9!H$1:H$30,MATCH(Data[[#This Row],[Subject]],Sheet9!A$1:A$30))</f>
        <v>0.5</v>
      </c>
      <c r="M219" t="str">
        <f>IF(J218=Data[[#This Row],[PrsntOrd]]-1,IF(OR(Data[[#This Row],[ID]]=B218+8,Data[[#This Row],[ID]]=B218-8),"Y",""),"")</f>
        <v/>
      </c>
    </row>
    <row r="220" spans="1:13">
      <c r="A220">
        <v>105</v>
      </c>
      <c r="B220">
        <v>19</v>
      </c>
      <c r="C220" t="s">
        <v>52</v>
      </c>
      <c r="D220" t="s">
        <v>53</v>
      </c>
      <c r="E220" t="s">
        <v>22</v>
      </c>
      <c r="F220">
        <v>2.738</v>
      </c>
      <c r="G220" t="s">
        <v>49</v>
      </c>
      <c r="H220" t="s">
        <v>22</v>
      </c>
      <c r="I220" t="str">
        <f>IF(Data[[#This Row],[Truth Value]]=Data[[#This Row],[Correct]], "", "1")</f>
        <v/>
      </c>
      <c r="J220">
        <v>29</v>
      </c>
      <c r="K2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0">
        <f>INDEX(Sheet9!H$1:H$30,MATCH(Data[[#This Row],[Subject]],Sheet9!A$1:A$30))</f>
        <v>0.5</v>
      </c>
      <c r="M220" t="str">
        <f>IF(J219=Data[[#This Row],[PrsntOrd]]-1,IF(OR(Data[[#This Row],[ID]]=B219+8,Data[[#This Row],[ID]]=B219-8),"Y",""),"")</f>
        <v/>
      </c>
    </row>
    <row r="221" spans="1:13">
      <c r="A221">
        <v>105</v>
      </c>
      <c r="B221">
        <v>20</v>
      </c>
      <c r="C221" t="s">
        <v>54</v>
      </c>
      <c r="D221" t="s">
        <v>55</v>
      </c>
      <c r="E221" t="s">
        <v>22</v>
      </c>
      <c r="F221">
        <v>2.8839999999999999</v>
      </c>
      <c r="G221" t="s">
        <v>49</v>
      </c>
      <c r="H221" t="s">
        <v>22</v>
      </c>
      <c r="I221" t="str">
        <f>IF(Data[[#This Row],[Truth Value]]=Data[[#This Row],[Correct]], "", "1")</f>
        <v/>
      </c>
      <c r="J221">
        <v>18</v>
      </c>
      <c r="K2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1">
        <f>INDEX(Sheet9!H$1:H$30,MATCH(Data[[#This Row],[Subject]],Sheet9!A$1:A$30))</f>
        <v>0.5</v>
      </c>
      <c r="M221" t="str">
        <f>IF(J220=Data[[#This Row],[PrsntOrd]]-1,IF(OR(Data[[#This Row],[ID]]=B220+8,Data[[#This Row],[ID]]=B220-8),"Y",""),"")</f>
        <v/>
      </c>
    </row>
    <row r="222" spans="1:13">
      <c r="A222">
        <v>105</v>
      </c>
      <c r="B222">
        <v>21</v>
      </c>
      <c r="C222" t="s">
        <v>56</v>
      </c>
      <c r="D222" t="s">
        <v>57</v>
      </c>
      <c r="E222" t="s">
        <v>22</v>
      </c>
      <c r="F222">
        <v>4.3940000000000001</v>
      </c>
      <c r="G222" t="s">
        <v>49</v>
      </c>
      <c r="H222" t="s">
        <v>22</v>
      </c>
      <c r="I222" t="str">
        <f>IF(Data[[#This Row],[Truth Value]]=Data[[#This Row],[Correct]], "", "1")</f>
        <v/>
      </c>
      <c r="J222">
        <v>39</v>
      </c>
      <c r="K2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2">
        <f>INDEX(Sheet9!H$1:H$30,MATCH(Data[[#This Row],[Subject]],Sheet9!A$1:A$30))</f>
        <v>0.5</v>
      </c>
      <c r="M222" t="str">
        <f>IF(J221=Data[[#This Row],[PrsntOrd]]-1,IF(OR(Data[[#This Row],[ID]]=B221+8,Data[[#This Row],[ID]]=B221-8),"Y",""),"")</f>
        <v/>
      </c>
    </row>
    <row r="223" spans="1:13">
      <c r="A223">
        <v>105</v>
      </c>
      <c r="B223">
        <v>22</v>
      </c>
      <c r="C223" t="s">
        <v>58</v>
      </c>
      <c r="D223" t="s">
        <v>59</v>
      </c>
      <c r="E223" t="s">
        <v>15</v>
      </c>
      <c r="F223">
        <v>3.1629999999999998</v>
      </c>
      <c r="G223" t="s">
        <v>49</v>
      </c>
      <c r="H223" t="s">
        <v>15</v>
      </c>
      <c r="I223" t="str">
        <f>IF(Data[[#This Row],[Truth Value]]=Data[[#This Row],[Correct]], "", "1")</f>
        <v/>
      </c>
      <c r="J223">
        <v>14</v>
      </c>
      <c r="K2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3">
        <f>INDEX(Sheet9!H$1:H$30,MATCH(Data[[#This Row],[Subject]],Sheet9!A$1:A$30))</f>
        <v>0.5</v>
      </c>
      <c r="M223" t="str">
        <f>IF(J222=Data[[#This Row],[PrsntOrd]]-1,IF(OR(Data[[#This Row],[ID]]=B222+8,Data[[#This Row],[ID]]=B222-8),"Y",""),"")</f>
        <v/>
      </c>
    </row>
    <row r="224" spans="1:13">
      <c r="A224">
        <v>105</v>
      </c>
      <c r="B224">
        <v>23</v>
      </c>
      <c r="C224" t="s">
        <v>60</v>
      </c>
      <c r="D224" t="s">
        <v>98</v>
      </c>
      <c r="E224" t="s">
        <v>15</v>
      </c>
      <c r="F224">
        <v>3.6280000000000001</v>
      </c>
      <c r="G224" t="s">
        <v>49</v>
      </c>
      <c r="H224" t="s">
        <v>15</v>
      </c>
      <c r="I224" t="str">
        <f>IF(Data[[#This Row],[Truth Value]]=Data[[#This Row],[Correct]], "", "1")</f>
        <v/>
      </c>
      <c r="J224">
        <v>3</v>
      </c>
      <c r="K2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4">
        <f>INDEX(Sheet9!H$1:H$30,MATCH(Data[[#This Row],[Subject]],Sheet9!A$1:A$30))</f>
        <v>0.5</v>
      </c>
      <c r="M224" t="str">
        <f>IF(J223=Data[[#This Row],[PrsntOrd]]-1,IF(OR(Data[[#This Row],[ID]]=B223+8,Data[[#This Row],[ID]]=B223-8),"Y",""),"")</f>
        <v/>
      </c>
    </row>
    <row r="225" spans="1:13">
      <c r="A225">
        <v>105</v>
      </c>
      <c r="B225">
        <v>24</v>
      </c>
      <c r="C225" t="s">
        <v>62</v>
      </c>
      <c r="D225" t="s">
        <v>63</v>
      </c>
      <c r="E225" t="s">
        <v>22</v>
      </c>
      <c r="F225">
        <v>3.5390000000000001</v>
      </c>
      <c r="G225" t="s">
        <v>49</v>
      </c>
      <c r="H225" t="s">
        <v>22</v>
      </c>
      <c r="I225" t="str">
        <f>IF(Data[[#This Row],[Truth Value]]=Data[[#This Row],[Correct]], "", "1")</f>
        <v/>
      </c>
      <c r="J225">
        <v>23</v>
      </c>
      <c r="K2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5">
        <f>INDEX(Sheet9!H$1:H$30,MATCH(Data[[#This Row],[Subject]],Sheet9!A$1:A$30))</f>
        <v>0.5</v>
      </c>
      <c r="M225" t="str">
        <f>IF(J224=Data[[#This Row],[PrsntOrd]]-1,IF(OR(Data[[#This Row],[ID]]=B224+8,Data[[#This Row],[ID]]=B224-8),"Y",""),"")</f>
        <v/>
      </c>
    </row>
    <row r="226" spans="1:13">
      <c r="A226">
        <v>105</v>
      </c>
      <c r="B226">
        <v>25</v>
      </c>
      <c r="C226" t="s">
        <v>64</v>
      </c>
      <c r="D226" t="s">
        <v>65</v>
      </c>
      <c r="E226" t="s">
        <v>15</v>
      </c>
      <c r="F226">
        <v>4.9630000000000001</v>
      </c>
      <c r="G226" t="s">
        <v>66</v>
      </c>
      <c r="H226" t="s">
        <v>15</v>
      </c>
      <c r="I226" t="str">
        <f>IF(Data[[#This Row],[Truth Value]]=Data[[#This Row],[Correct]], "", "1")</f>
        <v/>
      </c>
      <c r="J226">
        <v>37</v>
      </c>
      <c r="K2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6">
        <f>INDEX(Sheet9!H$1:H$30,MATCH(Data[[#This Row],[Subject]],Sheet9!A$1:A$30))</f>
        <v>0.5</v>
      </c>
      <c r="M226" t="str">
        <f>IF(J225=Data[[#This Row],[PrsntOrd]]-1,IF(OR(Data[[#This Row],[ID]]=B225+8,Data[[#This Row],[ID]]=B225-8),"Y",""),"")</f>
        <v/>
      </c>
    </row>
    <row r="227" spans="1:13">
      <c r="A227">
        <v>105</v>
      </c>
      <c r="B227">
        <v>26</v>
      </c>
      <c r="C227" t="s">
        <v>67</v>
      </c>
      <c r="D227" t="s">
        <v>68</v>
      </c>
      <c r="E227" t="s">
        <v>22</v>
      </c>
      <c r="F227">
        <v>6.6609999999999996</v>
      </c>
      <c r="G227" t="s">
        <v>66</v>
      </c>
      <c r="H227" t="s">
        <v>22</v>
      </c>
      <c r="I227" t="str">
        <f>IF(Data[[#This Row],[Truth Value]]=Data[[#This Row],[Correct]], "", "1")</f>
        <v/>
      </c>
      <c r="J227">
        <v>2</v>
      </c>
      <c r="K2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7">
        <f>INDEX(Sheet9!H$1:H$30,MATCH(Data[[#This Row],[Subject]],Sheet9!A$1:A$30))</f>
        <v>0.5</v>
      </c>
      <c r="M227" t="str">
        <f>IF(J226=Data[[#This Row],[PrsntOrd]]-1,IF(OR(Data[[#This Row],[ID]]=B226+8,Data[[#This Row],[ID]]=B226-8),"Y",""),"")</f>
        <v/>
      </c>
    </row>
    <row r="228" spans="1:13">
      <c r="A228">
        <v>105</v>
      </c>
      <c r="B228">
        <v>27</v>
      </c>
      <c r="C228" t="s">
        <v>69</v>
      </c>
      <c r="D228" t="s">
        <v>70</v>
      </c>
      <c r="E228" t="s">
        <v>15</v>
      </c>
      <c r="F228">
        <v>4.266</v>
      </c>
      <c r="G228" t="s">
        <v>66</v>
      </c>
      <c r="H228" t="s">
        <v>15</v>
      </c>
      <c r="I228" t="str">
        <f>IF(Data[[#This Row],[Truth Value]]=Data[[#This Row],[Correct]], "", "1")</f>
        <v/>
      </c>
      <c r="J228">
        <v>34</v>
      </c>
      <c r="K2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8">
        <f>INDEX(Sheet9!H$1:H$30,MATCH(Data[[#This Row],[Subject]],Sheet9!A$1:A$30))</f>
        <v>0.5</v>
      </c>
      <c r="M228" t="str">
        <f>IF(J227=Data[[#This Row],[PrsntOrd]]-1,IF(OR(Data[[#This Row],[ID]]=B227+8,Data[[#This Row],[ID]]=B227-8),"Y",""),"")</f>
        <v/>
      </c>
    </row>
    <row r="229" spans="1:13">
      <c r="A229">
        <v>105</v>
      </c>
      <c r="B229">
        <v>28</v>
      </c>
      <c r="C229" t="s">
        <v>71</v>
      </c>
      <c r="D229" t="s">
        <v>72</v>
      </c>
      <c r="E229" t="s">
        <v>15</v>
      </c>
      <c r="F229">
        <v>3.4249999999999998</v>
      </c>
      <c r="G229" t="s">
        <v>66</v>
      </c>
      <c r="H229" t="s">
        <v>15</v>
      </c>
      <c r="I229" t="str">
        <f>IF(Data[[#This Row],[Truth Value]]=Data[[#This Row],[Correct]], "", "1")</f>
        <v/>
      </c>
      <c r="J229">
        <v>11</v>
      </c>
      <c r="K2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29">
        <f>INDEX(Sheet9!H$1:H$30,MATCH(Data[[#This Row],[Subject]],Sheet9!A$1:A$30))</f>
        <v>0.5</v>
      </c>
      <c r="M229" t="str">
        <f>IF(J228=Data[[#This Row],[PrsntOrd]]-1,IF(OR(Data[[#This Row],[ID]]=B228+8,Data[[#This Row],[ID]]=B228-8),"Y",""),"")</f>
        <v/>
      </c>
    </row>
    <row r="230" spans="1:13">
      <c r="A230">
        <v>105</v>
      </c>
      <c r="B230">
        <v>29</v>
      </c>
      <c r="C230" t="s">
        <v>73</v>
      </c>
      <c r="D230" t="s">
        <v>74</v>
      </c>
      <c r="E230" t="s">
        <v>15</v>
      </c>
      <c r="F230">
        <v>4.8360000000000003</v>
      </c>
      <c r="G230" t="s">
        <v>66</v>
      </c>
      <c r="H230" t="s">
        <v>15</v>
      </c>
      <c r="I230" t="str">
        <f>IF(Data[[#This Row],[Truth Value]]=Data[[#This Row],[Correct]], "", "1")</f>
        <v/>
      </c>
      <c r="J230">
        <v>30</v>
      </c>
      <c r="K2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0">
        <f>INDEX(Sheet9!H$1:H$30,MATCH(Data[[#This Row],[Subject]],Sheet9!A$1:A$30))</f>
        <v>0.5</v>
      </c>
      <c r="M230" t="str">
        <f>IF(J229=Data[[#This Row],[PrsntOrd]]-1,IF(OR(Data[[#This Row],[ID]]=B229+8,Data[[#This Row],[ID]]=B229-8),"Y",""),"")</f>
        <v/>
      </c>
    </row>
    <row r="231" spans="1:13">
      <c r="A231">
        <v>105</v>
      </c>
      <c r="B231">
        <v>30</v>
      </c>
      <c r="C231" t="s">
        <v>75</v>
      </c>
      <c r="D231" t="s">
        <v>76</v>
      </c>
      <c r="E231" t="s">
        <v>22</v>
      </c>
      <c r="F231">
        <v>5.4589999999999996</v>
      </c>
      <c r="G231" t="s">
        <v>66</v>
      </c>
      <c r="H231" t="s">
        <v>22</v>
      </c>
      <c r="I231" t="str">
        <f>IF(Data[[#This Row],[Truth Value]]=Data[[#This Row],[Correct]], "", "1")</f>
        <v/>
      </c>
      <c r="J231">
        <v>8</v>
      </c>
      <c r="K2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1">
        <f>INDEX(Sheet9!H$1:H$30,MATCH(Data[[#This Row],[Subject]],Sheet9!A$1:A$30))</f>
        <v>0.5</v>
      </c>
      <c r="M231" t="str">
        <f>IF(J230=Data[[#This Row],[PrsntOrd]]-1,IF(OR(Data[[#This Row],[ID]]=B230+8,Data[[#This Row],[ID]]=B230-8),"Y",""),"")</f>
        <v/>
      </c>
    </row>
    <row r="232" spans="1:13">
      <c r="A232">
        <v>105</v>
      </c>
      <c r="B232">
        <v>31</v>
      </c>
      <c r="C232" t="s">
        <v>77</v>
      </c>
      <c r="D232" t="s">
        <v>78</v>
      </c>
      <c r="E232" t="s">
        <v>22</v>
      </c>
      <c r="F232">
        <v>5.5460000000000003</v>
      </c>
      <c r="G232" t="s">
        <v>66</v>
      </c>
      <c r="H232" t="s">
        <v>22</v>
      </c>
      <c r="I232" t="str">
        <f>IF(Data[[#This Row],[Truth Value]]=Data[[#This Row],[Correct]], "", "1")</f>
        <v/>
      </c>
      <c r="J232">
        <v>25</v>
      </c>
      <c r="K2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2">
        <f>INDEX(Sheet9!H$1:H$30,MATCH(Data[[#This Row],[Subject]],Sheet9!A$1:A$30))</f>
        <v>0.5</v>
      </c>
      <c r="M232" t="str">
        <f>IF(J231=Data[[#This Row],[PrsntOrd]]-1,IF(OR(Data[[#This Row],[ID]]=B231+8,Data[[#This Row],[ID]]=B231-8),"Y",""),"")</f>
        <v/>
      </c>
    </row>
    <row r="233" spans="1:13">
      <c r="A233">
        <v>105</v>
      </c>
      <c r="B233">
        <v>32</v>
      </c>
      <c r="C233" t="s">
        <v>79</v>
      </c>
      <c r="D233" t="s">
        <v>80</v>
      </c>
      <c r="E233" t="s">
        <v>22</v>
      </c>
      <c r="F233">
        <v>4.3540000000000001</v>
      </c>
      <c r="G233" t="s">
        <v>66</v>
      </c>
      <c r="H233" t="s">
        <v>22</v>
      </c>
      <c r="I233" t="str">
        <f>IF(Data[[#This Row],[Truth Value]]=Data[[#This Row],[Correct]], "", "1")</f>
        <v/>
      </c>
      <c r="J233">
        <v>19</v>
      </c>
      <c r="K2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3">
        <f>INDEX(Sheet9!H$1:H$30,MATCH(Data[[#This Row],[Subject]],Sheet9!A$1:A$30))</f>
        <v>0.5</v>
      </c>
      <c r="M233" t="str">
        <f>IF(J232=Data[[#This Row],[PrsntOrd]]-1,IF(OR(Data[[#This Row],[ID]]=B232+8,Data[[#This Row],[ID]]=B232-8),"Y",""),"")</f>
        <v/>
      </c>
    </row>
    <row r="234" spans="1:13">
      <c r="A234">
        <v>105</v>
      </c>
      <c r="B234">
        <v>33</v>
      </c>
      <c r="C234" t="s">
        <v>81</v>
      </c>
      <c r="D234" t="s">
        <v>82</v>
      </c>
      <c r="E234" t="s">
        <v>22</v>
      </c>
      <c r="F234">
        <v>2.403</v>
      </c>
      <c r="G234" t="s">
        <v>83</v>
      </c>
      <c r="H234" t="s">
        <v>22</v>
      </c>
      <c r="I234" t="str">
        <f>IF(Data[[#This Row],[Truth Value]]=Data[[#This Row],[Correct]], "", "1")</f>
        <v/>
      </c>
      <c r="J234">
        <v>10</v>
      </c>
      <c r="K2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4">
        <f>INDEX(Sheet9!H$1:H$30,MATCH(Data[[#This Row],[Subject]],Sheet9!A$1:A$30))</f>
        <v>0.5</v>
      </c>
      <c r="M234" t="str">
        <f>IF(J233=Data[[#This Row],[PrsntOrd]]-1,IF(OR(Data[[#This Row],[ID]]=B233+8,Data[[#This Row],[ID]]=B233-8),"Y",""),"")</f>
        <v/>
      </c>
    </row>
    <row r="235" spans="1:13">
      <c r="A235">
        <v>105</v>
      </c>
      <c r="B235">
        <v>34</v>
      </c>
      <c r="C235" t="s">
        <v>84</v>
      </c>
      <c r="D235" t="s">
        <v>85</v>
      </c>
      <c r="E235" t="s">
        <v>15</v>
      </c>
      <c r="F235">
        <v>4.8499999999999996</v>
      </c>
      <c r="G235" t="s">
        <v>83</v>
      </c>
      <c r="H235" t="s">
        <v>15</v>
      </c>
      <c r="I235" t="str">
        <f>IF(Data[[#This Row],[Truth Value]]=Data[[#This Row],[Correct]], "", "1")</f>
        <v/>
      </c>
      <c r="J235">
        <v>27</v>
      </c>
      <c r="K2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5">
        <f>INDEX(Sheet9!H$1:H$30,MATCH(Data[[#This Row],[Subject]],Sheet9!A$1:A$30))</f>
        <v>0.5</v>
      </c>
      <c r="M235" t="str">
        <f>IF(J234=Data[[#This Row],[PrsntOrd]]-1,IF(OR(Data[[#This Row],[ID]]=B234+8,Data[[#This Row],[ID]]=B234-8),"Y",""),"")</f>
        <v/>
      </c>
    </row>
    <row r="236" spans="1:13">
      <c r="A236">
        <v>105</v>
      </c>
      <c r="B236">
        <v>35</v>
      </c>
      <c r="C236" t="s">
        <v>86</v>
      </c>
      <c r="D236" t="s">
        <v>87</v>
      </c>
      <c r="E236" t="s">
        <v>22</v>
      </c>
      <c r="F236">
        <v>7.609</v>
      </c>
      <c r="G236" t="s">
        <v>83</v>
      </c>
      <c r="H236" t="s">
        <v>22</v>
      </c>
      <c r="I236" t="str">
        <f>IF(Data[[#This Row],[Truth Value]]=Data[[#This Row],[Correct]], "", "1")</f>
        <v/>
      </c>
      <c r="J236">
        <v>1</v>
      </c>
      <c r="K2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6">
        <f>INDEX(Sheet9!H$1:H$30,MATCH(Data[[#This Row],[Subject]],Sheet9!A$1:A$30))</f>
        <v>0.5</v>
      </c>
      <c r="M236" t="str">
        <f>IF(J235=Data[[#This Row],[PrsntOrd]]-1,IF(OR(Data[[#This Row],[ID]]=B235+8,Data[[#This Row],[ID]]=B235-8),"Y",""),"")</f>
        <v/>
      </c>
    </row>
    <row r="237" spans="1:13">
      <c r="A237">
        <v>105</v>
      </c>
      <c r="B237">
        <v>36</v>
      </c>
      <c r="C237" t="s">
        <v>88</v>
      </c>
      <c r="D237" t="s">
        <v>89</v>
      </c>
      <c r="E237" t="s">
        <v>22</v>
      </c>
      <c r="F237">
        <v>3.5059999999999998</v>
      </c>
      <c r="G237" t="s">
        <v>83</v>
      </c>
      <c r="H237" t="s">
        <v>22</v>
      </c>
      <c r="I237" t="str">
        <f>IF(Data[[#This Row],[Truth Value]]=Data[[#This Row],[Correct]], "", "1")</f>
        <v/>
      </c>
      <c r="J237">
        <v>24</v>
      </c>
      <c r="K2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7">
        <f>INDEX(Sheet9!H$1:H$30,MATCH(Data[[#This Row],[Subject]],Sheet9!A$1:A$30))</f>
        <v>0.5</v>
      </c>
      <c r="M237" t="str">
        <f>IF(J236=Data[[#This Row],[PrsntOrd]]-1,IF(OR(Data[[#This Row],[ID]]=B236+8,Data[[#This Row],[ID]]=B236-8),"Y",""),"")</f>
        <v/>
      </c>
    </row>
    <row r="238" spans="1:13">
      <c r="A238">
        <v>105</v>
      </c>
      <c r="B238">
        <v>37</v>
      </c>
      <c r="C238" t="s">
        <v>90</v>
      </c>
      <c r="D238" t="s">
        <v>91</v>
      </c>
      <c r="E238" t="s">
        <v>15</v>
      </c>
      <c r="F238">
        <v>2.8260000000000001</v>
      </c>
      <c r="G238" t="s">
        <v>83</v>
      </c>
      <c r="H238" t="s">
        <v>15</v>
      </c>
      <c r="I238" t="str">
        <f>IF(Data[[#This Row],[Truth Value]]=Data[[#This Row],[Correct]], "", "1")</f>
        <v/>
      </c>
      <c r="J238">
        <v>12</v>
      </c>
      <c r="K2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8">
        <f>INDEX(Sheet9!H$1:H$30,MATCH(Data[[#This Row],[Subject]],Sheet9!A$1:A$30))</f>
        <v>0.5</v>
      </c>
      <c r="M238" t="str">
        <f>IF(J237=Data[[#This Row],[PrsntOrd]]-1,IF(OR(Data[[#This Row],[ID]]=B237+8,Data[[#This Row],[ID]]=B237-8),"Y",""),"")</f>
        <v/>
      </c>
    </row>
    <row r="239" spans="1:13">
      <c r="A239">
        <v>105</v>
      </c>
      <c r="B239">
        <v>38</v>
      </c>
      <c r="C239" t="s">
        <v>92</v>
      </c>
      <c r="D239" t="s">
        <v>93</v>
      </c>
      <c r="E239" t="s">
        <v>22</v>
      </c>
      <c r="F239">
        <v>2.5209999999999999</v>
      </c>
      <c r="G239" t="s">
        <v>83</v>
      </c>
      <c r="H239" t="s">
        <v>22</v>
      </c>
      <c r="I239" t="str">
        <f>IF(Data[[#This Row],[Truth Value]]=Data[[#This Row],[Correct]], "", "1")</f>
        <v/>
      </c>
      <c r="J239">
        <v>40</v>
      </c>
      <c r="K2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39">
        <f>INDEX(Sheet9!H$1:H$30,MATCH(Data[[#This Row],[Subject]],Sheet9!A$1:A$30))</f>
        <v>0.5</v>
      </c>
      <c r="M239" t="str">
        <f>IF(J238=Data[[#This Row],[PrsntOrd]]-1,IF(OR(Data[[#This Row],[ID]]=B238+8,Data[[#This Row],[ID]]=B238-8),"Y",""),"")</f>
        <v/>
      </c>
    </row>
    <row r="240" spans="1:13">
      <c r="A240">
        <v>105</v>
      </c>
      <c r="B240">
        <v>39</v>
      </c>
      <c r="C240" t="s">
        <v>94</v>
      </c>
      <c r="D240" t="s">
        <v>95</v>
      </c>
      <c r="E240" t="s">
        <v>15</v>
      </c>
      <c r="F240">
        <v>3.6429999999999998</v>
      </c>
      <c r="G240" t="s">
        <v>83</v>
      </c>
      <c r="H240" t="s">
        <v>15</v>
      </c>
      <c r="I240" t="str">
        <f>IF(Data[[#This Row],[Truth Value]]=Data[[#This Row],[Correct]], "", "1")</f>
        <v/>
      </c>
      <c r="J240">
        <v>17</v>
      </c>
      <c r="K2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40">
        <f>INDEX(Sheet9!H$1:H$30,MATCH(Data[[#This Row],[Subject]],Sheet9!A$1:A$30))</f>
        <v>0.5</v>
      </c>
      <c r="M240" t="str">
        <f>IF(J239=Data[[#This Row],[PrsntOrd]]-1,IF(OR(Data[[#This Row],[ID]]=B239+8,Data[[#This Row],[ID]]=B239-8),"Y",""),"")</f>
        <v/>
      </c>
    </row>
    <row r="241" spans="1:13">
      <c r="A241">
        <v>105</v>
      </c>
      <c r="B241">
        <v>40</v>
      </c>
      <c r="C241" t="s">
        <v>96</v>
      </c>
      <c r="D241" t="s">
        <v>97</v>
      </c>
      <c r="E241" t="s">
        <v>15</v>
      </c>
      <c r="F241">
        <v>2.93</v>
      </c>
      <c r="G241" t="s">
        <v>83</v>
      </c>
      <c r="H241" t="s">
        <v>15</v>
      </c>
      <c r="I241" t="str">
        <f>IF(Data[[#This Row],[Truth Value]]=Data[[#This Row],[Correct]], "", "1")</f>
        <v/>
      </c>
      <c r="J241">
        <v>35</v>
      </c>
      <c r="K2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41">
        <f>INDEX(Sheet9!H$1:H$30,MATCH(Data[[#This Row],[Subject]],Sheet9!A$1:A$30))</f>
        <v>0.5</v>
      </c>
      <c r="M241" t="str">
        <f>IF(J240=Data[[#This Row],[PrsntOrd]]-1,IF(OR(Data[[#This Row],[ID]]=B240+8,Data[[#This Row],[ID]]=B240-8),"Y",""),"")</f>
        <v/>
      </c>
    </row>
    <row r="242" spans="1:13">
      <c r="A242">
        <v>106</v>
      </c>
      <c r="B242">
        <v>4</v>
      </c>
      <c r="C242" t="s">
        <v>31</v>
      </c>
      <c r="D242" t="s">
        <v>32</v>
      </c>
      <c r="E242" t="s">
        <v>22</v>
      </c>
      <c r="F242">
        <v>4.8890000000000002</v>
      </c>
      <c r="G242" t="s">
        <v>19</v>
      </c>
      <c r="H242" t="s">
        <v>15</v>
      </c>
      <c r="I242" t="str">
        <f>IF(Data[[#This Row],[Truth Value]]=Data[[#This Row],[Correct]], "", "1")</f>
        <v>1</v>
      </c>
      <c r="J242">
        <v>2</v>
      </c>
      <c r="K2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242">
        <f>INDEX(Sheet9!H$1:H$30,MATCH(Data[[#This Row],[Subject]],Sheet9!A$1:A$30))</f>
        <v>0.5</v>
      </c>
      <c r="M242" t="str">
        <f>IF(J241=Data[[#This Row],[PrsntOrd]]-1,IF(OR(Data[[#This Row],[ID]]=B241+8,Data[[#This Row],[ID]]=B241-8),"Y",""),"")</f>
        <v/>
      </c>
    </row>
    <row r="243" spans="1:13">
      <c r="A243">
        <v>106</v>
      </c>
      <c r="B243">
        <v>11</v>
      </c>
      <c r="C243" t="s">
        <v>35</v>
      </c>
      <c r="D243" t="s">
        <v>36</v>
      </c>
      <c r="E243" t="s">
        <v>22</v>
      </c>
      <c r="F243">
        <v>8.0489999999999995</v>
      </c>
      <c r="G243" t="s">
        <v>16</v>
      </c>
      <c r="H243" t="s">
        <v>15</v>
      </c>
      <c r="I243" t="str">
        <f>IF(Data[[#This Row],[Truth Value]]=Data[[#This Row],[Correct]], "", "1")</f>
        <v>1</v>
      </c>
      <c r="J243">
        <v>4</v>
      </c>
      <c r="K2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243">
        <f>INDEX(Sheet9!H$1:H$30,MATCH(Data[[#This Row],[Subject]],Sheet9!A$1:A$30))</f>
        <v>0.5</v>
      </c>
      <c r="M243" t="str">
        <f>IF(J242=Data[[#This Row],[PrsntOrd]]-1,IF(OR(Data[[#This Row],[ID]]=B242+8,Data[[#This Row],[ID]]=B242-8),"Y",""),"")</f>
        <v/>
      </c>
    </row>
    <row r="244" spans="1:13">
      <c r="A244">
        <v>106</v>
      </c>
      <c r="B244">
        <v>16</v>
      </c>
      <c r="C244" t="s">
        <v>13</v>
      </c>
      <c r="D244" t="s">
        <v>14</v>
      </c>
      <c r="E244" t="s">
        <v>15</v>
      </c>
      <c r="F244">
        <v>5.7140000000000004</v>
      </c>
      <c r="G244" t="s">
        <v>16</v>
      </c>
      <c r="H244" t="s">
        <v>15</v>
      </c>
      <c r="I244" t="str">
        <f>IF(Data[[#This Row],[Truth Value]]=Data[[#This Row],[Correct]], "", "1")</f>
        <v/>
      </c>
      <c r="J244">
        <v>8</v>
      </c>
      <c r="K2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44">
        <f>INDEX(Sheet9!H$1:H$30,MATCH(Data[[#This Row],[Subject]],Sheet9!A$1:A$30))</f>
        <v>0.5</v>
      </c>
      <c r="M244" t="str">
        <f>IF(J243=Data[[#This Row],[PrsntOrd]]-1,IF(OR(Data[[#This Row],[ID]]=B243+8,Data[[#This Row],[ID]]=B243-8),"Y",""),"")</f>
        <v/>
      </c>
    </row>
    <row r="245" spans="1:13">
      <c r="A245">
        <v>106</v>
      </c>
      <c r="B245">
        <v>3</v>
      </c>
      <c r="C245" t="s">
        <v>39</v>
      </c>
      <c r="D245" t="s">
        <v>36</v>
      </c>
      <c r="E245" t="s">
        <v>15</v>
      </c>
      <c r="F245">
        <v>4.45</v>
      </c>
      <c r="G245" t="s">
        <v>19</v>
      </c>
      <c r="H245" t="s">
        <v>15</v>
      </c>
      <c r="I245" t="str">
        <f>IF(Data[[#This Row],[Truth Value]]=Data[[#This Row],[Correct]], "", "1")</f>
        <v/>
      </c>
      <c r="J245">
        <v>10</v>
      </c>
      <c r="K2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45">
        <f>INDEX(Sheet9!H$1:H$30,MATCH(Data[[#This Row],[Subject]],Sheet9!A$1:A$30))</f>
        <v>0.5</v>
      </c>
      <c r="M245" t="str">
        <f>IF(J244=Data[[#This Row],[PrsntOrd]]-1,IF(OR(Data[[#This Row],[ID]]=B244+8,Data[[#This Row],[ID]]=B244-8),"Y",""),"")</f>
        <v/>
      </c>
    </row>
    <row r="246" spans="1:13">
      <c r="A246">
        <v>106</v>
      </c>
      <c r="B246">
        <v>10</v>
      </c>
      <c r="C246" t="s">
        <v>29</v>
      </c>
      <c r="D246" t="s">
        <v>30</v>
      </c>
      <c r="E246" t="s">
        <v>15</v>
      </c>
      <c r="F246">
        <v>5.3620000000000001</v>
      </c>
      <c r="G246" t="s">
        <v>16</v>
      </c>
      <c r="H246" t="s">
        <v>22</v>
      </c>
      <c r="I246" t="str">
        <f>IF(Data[[#This Row],[Truth Value]]=Data[[#This Row],[Correct]], "", "1")</f>
        <v>1</v>
      </c>
      <c r="J246">
        <v>12</v>
      </c>
      <c r="K2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246">
        <f>INDEX(Sheet9!H$1:H$30,MATCH(Data[[#This Row],[Subject]],Sheet9!A$1:A$30))</f>
        <v>0.5</v>
      </c>
      <c r="M246" t="str">
        <f>IF(J245=Data[[#This Row],[PrsntOrd]]-1,IF(OR(Data[[#This Row],[ID]]=B245+8,Data[[#This Row],[ID]]=B245-8),"Y",""),"")</f>
        <v/>
      </c>
    </row>
    <row r="247" spans="1:13">
      <c r="A247">
        <v>106</v>
      </c>
      <c r="B247">
        <v>8</v>
      </c>
      <c r="C247" t="s">
        <v>27</v>
      </c>
      <c r="D247" t="s">
        <v>28</v>
      </c>
      <c r="E247" t="s">
        <v>22</v>
      </c>
      <c r="F247">
        <v>6.1379999999999999</v>
      </c>
      <c r="G247" t="s">
        <v>19</v>
      </c>
      <c r="H247" t="s">
        <v>22</v>
      </c>
      <c r="I247" t="str">
        <f>IF(Data[[#This Row],[Truth Value]]=Data[[#This Row],[Correct]], "", "1")</f>
        <v/>
      </c>
      <c r="J247">
        <v>14</v>
      </c>
      <c r="K2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47">
        <f>INDEX(Sheet9!H$1:H$30,MATCH(Data[[#This Row],[Subject]],Sheet9!A$1:A$30))</f>
        <v>0.5</v>
      </c>
      <c r="M247" t="str">
        <f>IF(J246=Data[[#This Row],[PrsntOrd]]-1,IF(OR(Data[[#This Row],[ID]]=B246+8,Data[[#This Row],[ID]]=B246-8),"Y",""),"")</f>
        <v/>
      </c>
    </row>
    <row r="248" spans="1:13">
      <c r="A248">
        <v>106</v>
      </c>
      <c r="B248">
        <v>14</v>
      </c>
      <c r="C248" t="s">
        <v>37</v>
      </c>
      <c r="D248" t="s">
        <v>38</v>
      </c>
      <c r="E248" t="s">
        <v>15</v>
      </c>
      <c r="F248">
        <v>7.891</v>
      </c>
      <c r="G248" t="s">
        <v>16</v>
      </c>
      <c r="H248" t="s">
        <v>22</v>
      </c>
      <c r="I248" t="str">
        <f>IF(Data[[#This Row],[Truth Value]]=Data[[#This Row],[Correct]], "", "1")</f>
        <v>1</v>
      </c>
      <c r="J248">
        <v>16</v>
      </c>
      <c r="K2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248">
        <f>INDEX(Sheet9!H$1:H$30,MATCH(Data[[#This Row],[Subject]],Sheet9!A$1:A$30))</f>
        <v>0.5</v>
      </c>
      <c r="M248" t="str">
        <f>IF(J247=Data[[#This Row],[PrsntOrd]]-1,IF(OR(Data[[#This Row],[ID]]=B247+8,Data[[#This Row],[ID]]=B247-8),"Y",""),"")</f>
        <v/>
      </c>
    </row>
    <row r="249" spans="1:13">
      <c r="A249">
        <v>106</v>
      </c>
      <c r="B249">
        <v>7</v>
      </c>
      <c r="C249" t="s">
        <v>20</v>
      </c>
      <c r="D249" t="s">
        <v>21</v>
      </c>
      <c r="E249" t="s">
        <v>22</v>
      </c>
      <c r="F249">
        <v>4.1790000000000003</v>
      </c>
      <c r="G249" t="s">
        <v>19</v>
      </c>
      <c r="H249" t="s">
        <v>22</v>
      </c>
      <c r="I249" t="str">
        <f>IF(Data[[#This Row],[Truth Value]]=Data[[#This Row],[Correct]], "", "1")</f>
        <v/>
      </c>
      <c r="J249">
        <v>18</v>
      </c>
      <c r="K2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49">
        <f>INDEX(Sheet9!H$1:H$30,MATCH(Data[[#This Row],[Subject]],Sheet9!A$1:A$30))</f>
        <v>0.5</v>
      </c>
      <c r="M249" t="str">
        <f>IF(J248=Data[[#This Row],[PrsntOrd]]-1,IF(OR(Data[[#This Row],[ID]]=B248+8,Data[[#This Row],[ID]]=B248-8),"Y",""),"")</f>
        <v/>
      </c>
    </row>
    <row r="250" spans="1:13">
      <c r="A250">
        <v>106</v>
      </c>
      <c r="B250">
        <v>1</v>
      </c>
      <c r="C250" t="s">
        <v>45</v>
      </c>
      <c r="D250" t="s">
        <v>46</v>
      </c>
      <c r="E250" t="s">
        <v>22</v>
      </c>
      <c r="F250">
        <v>7.859</v>
      </c>
      <c r="G250" t="s">
        <v>19</v>
      </c>
      <c r="H250" t="s">
        <v>22</v>
      </c>
      <c r="I250" t="str">
        <f>IF(Data[[#This Row],[Truth Value]]=Data[[#This Row],[Correct]], "", "1")</f>
        <v/>
      </c>
      <c r="J250">
        <v>23</v>
      </c>
      <c r="K2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50">
        <f>INDEX(Sheet9!H$1:H$30,MATCH(Data[[#This Row],[Subject]],Sheet9!A$1:A$30))</f>
        <v>0.5</v>
      </c>
      <c r="M250" t="str">
        <f>IF(J249=Data[[#This Row],[PrsntOrd]]-1,IF(OR(Data[[#This Row],[ID]]=B249+8,Data[[#This Row],[ID]]=B249-8),"Y",""),"")</f>
        <v/>
      </c>
    </row>
    <row r="251" spans="1:13">
      <c r="A251">
        <v>106</v>
      </c>
      <c r="B251">
        <v>13</v>
      </c>
      <c r="C251" t="s">
        <v>25</v>
      </c>
      <c r="D251" t="s">
        <v>99</v>
      </c>
      <c r="E251" t="s">
        <v>15</v>
      </c>
      <c r="F251">
        <v>6.0339999999999998</v>
      </c>
      <c r="G251" t="s">
        <v>16</v>
      </c>
      <c r="H251" t="s">
        <v>15</v>
      </c>
      <c r="I251" t="str">
        <f>IF(Data[[#This Row],[Truth Value]]=Data[[#This Row],[Correct]], "", "1")</f>
        <v/>
      </c>
      <c r="J251">
        <v>25</v>
      </c>
      <c r="K2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51">
        <f>INDEX(Sheet9!H$1:H$30,MATCH(Data[[#This Row],[Subject]],Sheet9!A$1:A$30))</f>
        <v>0.5</v>
      </c>
      <c r="M251" t="str">
        <f>IF(J250=Data[[#This Row],[PrsntOrd]]-1,IF(OR(Data[[#This Row],[ID]]=B250+8,Data[[#This Row],[ID]]=B250-8),"Y",""),"")</f>
        <v/>
      </c>
    </row>
    <row r="252" spans="1:13">
      <c r="A252">
        <v>106</v>
      </c>
      <c r="B252">
        <v>5</v>
      </c>
      <c r="C252" t="s">
        <v>33</v>
      </c>
      <c r="D252" t="s">
        <v>34</v>
      </c>
      <c r="E252" t="s">
        <v>22</v>
      </c>
      <c r="F252">
        <v>3.891</v>
      </c>
      <c r="G252" t="s">
        <v>19</v>
      </c>
      <c r="H252" t="s">
        <v>22</v>
      </c>
      <c r="I252" t="str">
        <f>IF(Data[[#This Row],[Truth Value]]=Data[[#This Row],[Correct]], "", "1")</f>
        <v/>
      </c>
      <c r="J252">
        <v>28</v>
      </c>
      <c r="K2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52">
        <f>INDEX(Sheet9!H$1:H$30,MATCH(Data[[#This Row],[Subject]],Sheet9!A$1:A$30))</f>
        <v>0.5</v>
      </c>
      <c r="M252" t="str">
        <f>IF(J251=Data[[#This Row],[PrsntOrd]]-1,IF(OR(Data[[#This Row],[ID]]=B251+8,Data[[#This Row],[ID]]=B251-8),"Y",""),"")</f>
        <v/>
      </c>
    </row>
    <row r="253" spans="1:13">
      <c r="A253">
        <v>106</v>
      </c>
      <c r="B253">
        <v>15</v>
      </c>
      <c r="C253" t="s">
        <v>43</v>
      </c>
      <c r="D253" t="s">
        <v>100</v>
      </c>
      <c r="E253" t="s">
        <v>22</v>
      </c>
      <c r="F253">
        <v>4.05</v>
      </c>
      <c r="G253" t="s">
        <v>16</v>
      </c>
      <c r="H253" t="s">
        <v>22</v>
      </c>
      <c r="I253" t="str">
        <f>IF(Data[[#This Row],[Truth Value]]=Data[[#This Row],[Correct]], "", "1")</f>
        <v/>
      </c>
      <c r="J253">
        <v>30</v>
      </c>
      <c r="K2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53">
        <f>INDEX(Sheet9!H$1:H$30,MATCH(Data[[#This Row],[Subject]],Sheet9!A$1:A$30))</f>
        <v>0.5</v>
      </c>
      <c r="M253" t="str">
        <f>IF(J252=Data[[#This Row],[PrsntOrd]]-1,IF(OR(Data[[#This Row],[ID]]=B252+8,Data[[#This Row],[ID]]=B252-8),"Y",""),"")</f>
        <v/>
      </c>
    </row>
    <row r="254" spans="1:13">
      <c r="A254">
        <v>106</v>
      </c>
      <c r="B254">
        <v>9</v>
      </c>
      <c r="C254" t="s">
        <v>23</v>
      </c>
      <c r="D254" t="s">
        <v>24</v>
      </c>
      <c r="E254" t="s">
        <v>22</v>
      </c>
      <c r="F254">
        <v>4.4829999999999997</v>
      </c>
      <c r="G254" t="s">
        <v>16</v>
      </c>
      <c r="H254" t="s">
        <v>15</v>
      </c>
      <c r="I254" t="str">
        <f>IF(Data[[#This Row],[Truth Value]]=Data[[#This Row],[Correct]], "", "1")</f>
        <v>1</v>
      </c>
      <c r="J254">
        <v>31</v>
      </c>
      <c r="K2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254">
        <f>INDEX(Sheet9!H$1:H$30,MATCH(Data[[#This Row],[Subject]],Sheet9!A$1:A$30))</f>
        <v>0.5</v>
      </c>
      <c r="M254" t="str">
        <f>IF(J253=Data[[#This Row],[PrsntOrd]]-1,IF(OR(Data[[#This Row],[ID]]=B253+8,Data[[#This Row],[ID]]=B253-8),"Y",""),"")</f>
        <v/>
      </c>
    </row>
    <row r="255" spans="1:13">
      <c r="A255">
        <v>106</v>
      </c>
      <c r="B255">
        <v>2</v>
      </c>
      <c r="C255" t="s">
        <v>40</v>
      </c>
      <c r="D255" t="s">
        <v>30</v>
      </c>
      <c r="E255" t="s">
        <v>15</v>
      </c>
      <c r="F255">
        <v>2.411</v>
      </c>
      <c r="G255" t="s">
        <v>19</v>
      </c>
      <c r="H255" t="s">
        <v>15</v>
      </c>
      <c r="I255" t="str">
        <f>IF(Data[[#This Row],[Truth Value]]=Data[[#This Row],[Correct]], "", "1")</f>
        <v/>
      </c>
      <c r="J255">
        <v>33</v>
      </c>
      <c r="K2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55">
        <f>INDEX(Sheet9!H$1:H$30,MATCH(Data[[#This Row],[Subject]],Sheet9!A$1:A$30))</f>
        <v>0.5</v>
      </c>
      <c r="M255" t="str">
        <f>IF(J254=Data[[#This Row],[PrsntOrd]]-1,IF(OR(Data[[#This Row],[ID]]=B254+8,Data[[#This Row],[ID]]=B254-8),"Y",""),"")</f>
        <v/>
      </c>
    </row>
    <row r="256" spans="1:13">
      <c r="A256">
        <v>106</v>
      </c>
      <c r="B256">
        <v>12</v>
      </c>
      <c r="C256" t="s">
        <v>41</v>
      </c>
      <c r="D256" t="s">
        <v>42</v>
      </c>
      <c r="E256" t="s">
        <v>15</v>
      </c>
      <c r="F256">
        <v>4.3150000000000004</v>
      </c>
      <c r="G256" t="s">
        <v>16</v>
      </c>
      <c r="H256" t="s">
        <v>22</v>
      </c>
      <c r="I256" t="str">
        <f>IF(Data[[#This Row],[Truth Value]]=Data[[#This Row],[Correct]], "", "1")</f>
        <v>1</v>
      </c>
      <c r="J256">
        <v>37</v>
      </c>
      <c r="K2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256">
        <f>INDEX(Sheet9!H$1:H$30,MATCH(Data[[#This Row],[Subject]],Sheet9!A$1:A$30))</f>
        <v>0.5</v>
      </c>
      <c r="M256" t="str">
        <f>IF(J255=Data[[#This Row],[PrsntOrd]]-1,IF(OR(Data[[#This Row],[ID]]=B255+8,Data[[#This Row],[ID]]=B255-8),"Y",""),"")</f>
        <v/>
      </c>
    </row>
    <row r="257" spans="1:13">
      <c r="A257">
        <v>106</v>
      </c>
      <c r="B257">
        <v>6</v>
      </c>
      <c r="C257" t="s">
        <v>17</v>
      </c>
      <c r="D257" t="s">
        <v>18</v>
      </c>
      <c r="E257" t="s">
        <v>15</v>
      </c>
      <c r="F257">
        <v>2.835</v>
      </c>
      <c r="G257" t="s">
        <v>19</v>
      </c>
      <c r="H257" t="s">
        <v>15</v>
      </c>
      <c r="I257" t="str">
        <f>IF(Data[[#This Row],[Truth Value]]=Data[[#This Row],[Correct]], "", "1")</f>
        <v/>
      </c>
      <c r="J257">
        <v>38</v>
      </c>
      <c r="K2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57">
        <f>INDEX(Sheet9!H$1:H$30,MATCH(Data[[#This Row],[Subject]],Sheet9!A$1:A$30))</f>
        <v>0.5</v>
      </c>
      <c r="M257" t="str">
        <f>IF(J256=Data[[#This Row],[PrsntOrd]]-1,IF(OR(Data[[#This Row],[ID]]=B256+8,Data[[#This Row],[ID]]=B256-8),"Y",""),"")</f>
        <v/>
      </c>
    </row>
    <row r="258" spans="1:13">
      <c r="A258">
        <v>106</v>
      </c>
      <c r="B258">
        <v>17</v>
      </c>
      <c r="C258" t="s">
        <v>47</v>
      </c>
      <c r="D258" t="s">
        <v>48</v>
      </c>
      <c r="E258" t="s">
        <v>15</v>
      </c>
      <c r="F258">
        <v>5.6509999999999998</v>
      </c>
      <c r="G258" t="s">
        <v>49</v>
      </c>
      <c r="H258" t="s">
        <v>15</v>
      </c>
      <c r="I258" t="str">
        <f>IF(Data[[#This Row],[Truth Value]]=Data[[#This Row],[Correct]], "", "1")</f>
        <v/>
      </c>
      <c r="J258">
        <v>6</v>
      </c>
      <c r="K2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58">
        <f>INDEX(Sheet9!H$1:H$30,MATCH(Data[[#This Row],[Subject]],Sheet9!A$1:A$30))</f>
        <v>0.5</v>
      </c>
      <c r="M258" t="str">
        <f>IF(J257=Data[[#This Row],[PrsntOrd]]-1,IF(OR(Data[[#This Row],[ID]]=B257+8,Data[[#This Row],[ID]]=B257-8),"Y",""),"")</f>
        <v/>
      </c>
    </row>
    <row r="259" spans="1:13">
      <c r="A259">
        <v>106</v>
      </c>
      <c r="B259">
        <v>18</v>
      </c>
      <c r="C259" t="s">
        <v>50</v>
      </c>
      <c r="D259" t="s">
        <v>51</v>
      </c>
      <c r="E259" t="s">
        <v>15</v>
      </c>
      <c r="F259">
        <v>4.4829999999999997</v>
      </c>
      <c r="G259" t="s">
        <v>49</v>
      </c>
      <c r="H259" t="s">
        <v>15</v>
      </c>
      <c r="I259" t="str">
        <f>IF(Data[[#This Row],[Truth Value]]=Data[[#This Row],[Correct]], "", "1")</f>
        <v/>
      </c>
      <c r="J259">
        <v>26</v>
      </c>
      <c r="K2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59">
        <f>INDEX(Sheet9!H$1:H$30,MATCH(Data[[#This Row],[Subject]],Sheet9!A$1:A$30))</f>
        <v>0.5</v>
      </c>
      <c r="M259" t="str">
        <f>IF(J258=Data[[#This Row],[PrsntOrd]]-1,IF(OR(Data[[#This Row],[ID]]=B258+8,Data[[#This Row],[ID]]=B258-8),"Y",""),"")</f>
        <v/>
      </c>
    </row>
    <row r="260" spans="1:13">
      <c r="A260">
        <v>106</v>
      </c>
      <c r="B260">
        <v>19</v>
      </c>
      <c r="C260" t="s">
        <v>52</v>
      </c>
      <c r="D260" t="s">
        <v>53</v>
      </c>
      <c r="E260" t="s">
        <v>22</v>
      </c>
      <c r="F260">
        <v>5.4109999999999996</v>
      </c>
      <c r="G260" t="s">
        <v>49</v>
      </c>
      <c r="H260" t="s">
        <v>22</v>
      </c>
      <c r="I260" t="str">
        <f>IF(Data[[#This Row],[Truth Value]]=Data[[#This Row],[Correct]], "", "1")</f>
        <v/>
      </c>
      <c r="J260">
        <v>13</v>
      </c>
      <c r="K2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0">
        <f>INDEX(Sheet9!H$1:H$30,MATCH(Data[[#This Row],[Subject]],Sheet9!A$1:A$30))</f>
        <v>0.5</v>
      </c>
      <c r="M260" t="str">
        <f>IF(J259=Data[[#This Row],[PrsntOrd]]-1,IF(OR(Data[[#This Row],[ID]]=B259+8,Data[[#This Row],[ID]]=B259-8),"Y",""),"")</f>
        <v/>
      </c>
    </row>
    <row r="261" spans="1:13">
      <c r="A261">
        <v>106</v>
      </c>
      <c r="B261">
        <v>20</v>
      </c>
      <c r="C261" t="s">
        <v>54</v>
      </c>
      <c r="D261" t="s">
        <v>55</v>
      </c>
      <c r="E261" t="s">
        <v>22</v>
      </c>
      <c r="F261">
        <v>2.4500000000000002</v>
      </c>
      <c r="G261" t="s">
        <v>49</v>
      </c>
      <c r="H261" t="s">
        <v>22</v>
      </c>
      <c r="I261" t="str">
        <f>IF(Data[[#This Row],[Truth Value]]=Data[[#This Row],[Correct]], "", "1")</f>
        <v/>
      </c>
      <c r="J261">
        <v>20</v>
      </c>
      <c r="K2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1">
        <f>INDEX(Sheet9!H$1:H$30,MATCH(Data[[#This Row],[Subject]],Sheet9!A$1:A$30))</f>
        <v>0.5</v>
      </c>
      <c r="M261" t="str">
        <f>IF(J260=Data[[#This Row],[PrsntOrd]]-1,IF(OR(Data[[#This Row],[ID]]=B260+8,Data[[#This Row],[ID]]=B260-8),"Y",""),"")</f>
        <v/>
      </c>
    </row>
    <row r="262" spans="1:13">
      <c r="A262">
        <v>106</v>
      </c>
      <c r="B262">
        <v>21</v>
      </c>
      <c r="C262" t="s">
        <v>56</v>
      </c>
      <c r="D262" t="s">
        <v>57</v>
      </c>
      <c r="E262" t="s">
        <v>22</v>
      </c>
      <c r="F262">
        <v>7.875</v>
      </c>
      <c r="G262" t="s">
        <v>49</v>
      </c>
      <c r="H262" t="s">
        <v>22</v>
      </c>
      <c r="I262" t="str">
        <f>IF(Data[[#This Row],[Truth Value]]=Data[[#This Row],[Correct]], "", "1")</f>
        <v/>
      </c>
      <c r="J262">
        <v>32</v>
      </c>
      <c r="K2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2">
        <f>INDEX(Sheet9!H$1:H$30,MATCH(Data[[#This Row],[Subject]],Sheet9!A$1:A$30))</f>
        <v>0.5</v>
      </c>
      <c r="M262" t="str">
        <f>IF(J261=Data[[#This Row],[PrsntOrd]]-1,IF(OR(Data[[#This Row],[ID]]=B261+8,Data[[#This Row],[ID]]=B261-8),"Y",""),"")</f>
        <v/>
      </c>
    </row>
    <row r="263" spans="1:13">
      <c r="A263">
        <v>106</v>
      </c>
      <c r="B263">
        <v>22</v>
      </c>
      <c r="C263" t="s">
        <v>58</v>
      </c>
      <c r="D263" t="s">
        <v>59</v>
      </c>
      <c r="E263" t="s">
        <v>15</v>
      </c>
      <c r="F263">
        <v>1.8819999999999999</v>
      </c>
      <c r="G263" t="s">
        <v>49</v>
      </c>
      <c r="H263" t="s">
        <v>15</v>
      </c>
      <c r="I263" t="str">
        <f>IF(Data[[#This Row],[Truth Value]]=Data[[#This Row],[Correct]], "", "1")</f>
        <v/>
      </c>
      <c r="J263">
        <v>36</v>
      </c>
      <c r="K2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3">
        <f>INDEX(Sheet9!H$1:H$30,MATCH(Data[[#This Row],[Subject]],Sheet9!A$1:A$30))</f>
        <v>0.5</v>
      </c>
      <c r="M263" t="str">
        <f>IF(J262=Data[[#This Row],[PrsntOrd]]-1,IF(OR(Data[[#This Row],[ID]]=B262+8,Data[[#This Row],[ID]]=B262-8),"Y",""),"")</f>
        <v/>
      </c>
    </row>
    <row r="264" spans="1:13">
      <c r="A264">
        <v>106</v>
      </c>
      <c r="B264">
        <v>23</v>
      </c>
      <c r="C264" t="s">
        <v>60</v>
      </c>
      <c r="D264" t="s">
        <v>98</v>
      </c>
      <c r="E264" t="s">
        <v>15</v>
      </c>
      <c r="F264">
        <v>6.1379999999999999</v>
      </c>
      <c r="G264" t="s">
        <v>49</v>
      </c>
      <c r="H264" t="s">
        <v>15</v>
      </c>
      <c r="I264" t="str">
        <f>IF(Data[[#This Row],[Truth Value]]=Data[[#This Row],[Correct]], "", "1")</f>
        <v/>
      </c>
      <c r="J264">
        <v>21</v>
      </c>
      <c r="K2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4">
        <f>INDEX(Sheet9!H$1:H$30,MATCH(Data[[#This Row],[Subject]],Sheet9!A$1:A$30))</f>
        <v>0.5</v>
      </c>
      <c r="M264" t="str">
        <f>IF(J263=Data[[#This Row],[PrsntOrd]]-1,IF(OR(Data[[#This Row],[ID]]=B263+8,Data[[#This Row],[ID]]=B263-8),"Y",""),"")</f>
        <v/>
      </c>
    </row>
    <row r="265" spans="1:13">
      <c r="A265">
        <v>106</v>
      </c>
      <c r="B265">
        <v>24</v>
      </c>
      <c r="C265" t="s">
        <v>62</v>
      </c>
      <c r="D265" t="s">
        <v>63</v>
      </c>
      <c r="E265" t="s">
        <v>22</v>
      </c>
      <c r="F265">
        <v>6.0730000000000004</v>
      </c>
      <c r="G265" t="s">
        <v>49</v>
      </c>
      <c r="H265" t="s">
        <v>22</v>
      </c>
      <c r="I265" t="str">
        <f>IF(Data[[#This Row],[Truth Value]]=Data[[#This Row],[Correct]], "", "1")</f>
        <v/>
      </c>
      <c r="J265">
        <v>3</v>
      </c>
      <c r="K2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5">
        <f>INDEX(Sheet9!H$1:H$30,MATCH(Data[[#This Row],[Subject]],Sheet9!A$1:A$30))</f>
        <v>0.5</v>
      </c>
      <c r="M265" t="str">
        <f>IF(J264=Data[[#This Row],[PrsntOrd]]-1,IF(OR(Data[[#This Row],[ID]]=B264+8,Data[[#This Row],[ID]]=B264-8),"Y",""),"")</f>
        <v/>
      </c>
    </row>
    <row r="266" spans="1:13">
      <c r="A266">
        <v>106</v>
      </c>
      <c r="B266">
        <v>25</v>
      </c>
      <c r="C266" t="s">
        <v>64</v>
      </c>
      <c r="D266" t="s">
        <v>65</v>
      </c>
      <c r="E266" t="s">
        <v>15</v>
      </c>
      <c r="F266">
        <v>4.5780000000000003</v>
      </c>
      <c r="G266" t="s">
        <v>66</v>
      </c>
      <c r="H266" t="s">
        <v>15</v>
      </c>
      <c r="I266" t="str">
        <f>IF(Data[[#This Row],[Truth Value]]=Data[[#This Row],[Correct]], "", "1")</f>
        <v/>
      </c>
      <c r="J266">
        <v>40</v>
      </c>
      <c r="K2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6">
        <f>INDEX(Sheet9!H$1:H$30,MATCH(Data[[#This Row],[Subject]],Sheet9!A$1:A$30))</f>
        <v>0.5</v>
      </c>
      <c r="M266" t="str">
        <f>IF(J265=Data[[#This Row],[PrsntOrd]]-1,IF(OR(Data[[#This Row],[ID]]=B265+8,Data[[#This Row],[ID]]=B265-8),"Y",""),"")</f>
        <v/>
      </c>
    </row>
    <row r="267" spans="1:13">
      <c r="A267">
        <v>106</v>
      </c>
      <c r="B267">
        <v>26</v>
      </c>
      <c r="C267" t="s">
        <v>67</v>
      </c>
      <c r="D267" t="s">
        <v>68</v>
      </c>
      <c r="E267" t="s">
        <v>22</v>
      </c>
      <c r="F267">
        <v>5.851</v>
      </c>
      <c r="G267" t="s">
        <v>66</v>
      </c>
      <c r="H267" t="s">
        <v>22</v>
      </c>
      <c r="I267" t="str">
        <f>IF(Data[[#This Row],[Truth Value]]=Data[[#This Row],[Correct]], "", "1")</f>
        <v/>
      </c>
      <c r="J267">
        <v>35</v>
      </c>
      <c r="K2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7">
        <f>INDEX(Sheet9!H$1:H$30,MATCH(Data[[#This Row],[Subject]],Sheet9!A$1:A$30))</f>
        <v>0.5</v>
      </c>
      <c r="M267" t="str">
        <f>IF(J266=Data[[#This Row],[PrsntOrd]]-1,IF(OR(Data[[#This Row],[ID]]=B266+8,Data[[#This Row],[ID]]=B266-8),"Y",""),"")</f>
        <v/>
      </c>
    </row>
    <row r="268" spans="1:13">
      <c r="A268">
        <v>106</v>
      </c>
      <c r="B268">
        <v>27</v>
      </c>
      <c r="C268" t="s">
        <v>69</v>
      </c>
      <c r="D268" t="s">
        <v>70</v>
      </c>
      <c r="E268" t="s">
        <v>15</v>
      </c>
      <c r="F268">
        <v>3.6589999999999998</v>
      </c>
      <c r="G268" t="s">
        <v>66</v>
      </c>
      <c r="H268" t="s">
        <v>15</v>
      </c>
      <c r="I268" t="str">
        <f>IF(Data[[#This Row],[Truth Value]]=Data[[#This Row],[Correct]], "", "1")</f>
        <v/>
      </c>
      <c r="J268">
        <v>19</v>
      </c>
      <c r="K2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8">
        <f>INDEX(Sheet9!H$1:H$30,MATCH(Data[[#This Row],[Subject]],Sheet9!A$1:A$30))</f>
        <v>0.5</v>
      </c>
      <c r="M268" t="str">
        <f>IF(J267=Data[[#This Row],[PrsntOrd]]-1,IF(OR(Data[[#This Row],[ID]]=B267+8,Data[[#This Row],[ID]]=B267-8),"Y",""),"")</f>
        <v/>
      </c>
    </row>
    <row r="269" spans="1:13">
      <c r="A269">
        <v>106</v>
      </c>
      <c r="B269">
        <v>28</v>
      </c>
      <c r="C269" t="s">
        <v>71</v>
      </c>
      <c r="D269" t="s">
        <v>72</v>
      </c>
      <c r="E269" t="s">
        <v>15</v>
      </c>
      <c r="F269">
        <v>8.9030000000000005</v>
      </c>
      <c r="G269" t="s">
        <v>66</v>
      </c>
      <c r="H269" t="s">
        <v>15</v>
      </c>
      <c r="I269" t="str">
        <f>IF(Data[[#This Row],[Truth Value]]=Data[[#This Row],[Correct]], "", "1")</f>
        <v/>
      </c>
      <c r="J269">
        <v>1</v>
      </c>
      <c r="K2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69">
        <f>INDEX(Sheet9!H$1:H$30,MATCH(Data[[#This Row],[Subject]],Sheet9!A$1:A$30))</f>
        <v>0.5</v>
      </c>
      <c r="M269" t="str">
        <f>IF(J268=Data[[#This Row],[PrsntOrd]]-1,IF(OR(Data[[#This Row],[ID]]=B268+8,Data[[#This Row],[ID]]=B268-8),"Y",""),"")</f>
        <v/>
      </c>
    </row>
    <row r="270" spans="1:13">
      <c r="A270">
        <v>106</v>
      </c>
      <c r="B270">
        <v>29</v>
      </c>
      <c r="C270" t="s">
        <v>73</v>
      </c>
      <c r="D270" t="s">
        <v>74</v>
      </c>
      <c r="E270" t="s">
        <v>15</v>
      </c>
      <c r="F270">
        <v>5.98</v>
      </c>
      <c r="G270" t="s">
        <v>66</v>
      </c>
      <c r="H270" t="s">
        <v>15</v>
      </c>
      <c r="I270" t="str">
        <f>IF(Data[[#This Row],[Truth Value]]=Data[[#This Row],[Correct]], "", "1")</f>
        <v/>
      </c>
      <c r="J270">
        <v>22</v>
      </c>
      <c r="K2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0">
        <f>INDEX(Sheet9!H$1:H$30,MATCH(Data[[#This Row],[Subject]],Sheet9!A$1:A$30))</f>
        <v>0.5</v>
      </c>
      <c r="M270" t="str">
        <f>IF(J269=Data[[#This Row],[PrsntOrd]]-1,IF(OR(Data[[#This Row],[ID]]=B269+8,Data[[#This Row],[ID]]=B269-8),"Y",""),"")</f>
        <v/>
      </c>
    </row>
    <row r="271" spans="1:13">
      <c r="A271">
        <v>106</v>
      </c>
      <c r="B271">
        <v>30</v>
      </c>
      <c r="C271" t="s">
        <v>75</v>
      </c>
      <c r="D271" t="s">
        <v>76</v>
      </c>
      <c r="E271" t="s">
        <v>22</v>
      </c>
      <c r="F271">
        <v>5.0979999999999999</v>
      </c>
      <c r="G271" t="s">
        <v>66</v>
      </c>
      <c r="H271" t="s">
        <v>22</v>
      </c>
      <c r="I271" t="str">
        <f>IF(Data[[#This Row],[Truth Value]]=Data[[#This Row],[Correct]], "", "1")</f>
        <v/>
      </c>
      <c r="J271">
        <v>11</v>
      </c>
      <c r="K2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1">
        <f>INDEX(Sheet9!H$1:H$30,MATCH(Data[[#This Row],[Subject]],Sheet9!A$1:A$30))</f>
        <v>0.5</v>
      </c>
      <c r="M271" t="str">
        <f>IF(J270=Data[[#This Row],[PrsntOrd]]-1,IF(OR(Data[[#This Row],[ID]]=B270+8,Data[[#This Row],[ID]]=B270-8),"Y",""),"")</f>
        <v/>
      </c>
    </row>
    <row r="272" spans="1:13">
      <c r="A272">
        <v>106</v>
      </c>
      <c r="B272">
        <v>31</v>
      </c>
      <c r="C272" t="s">
        <v>77</v>
      </c>
      <c r="D272" t="s">
        <v>78</v>
      </c>
      <c r="E272" t="s">
        <v>22</v>
      </c>
      <c r="F272">
        <v>3.5150000000000001</v>
      </c>
      <c r="G272" t="s">
        <v>66</v>
      </c>
      <c r="H272" t="s">
        <v>22</v>
      </c>
      <c r="I272" t="str">
        <f>IF(Data[[#This Row],[Truth Value]]=Data[[#This Row],[Correct]], "", "1")</f>
        <v/>
      </c>
      <c r="J272">
        <v>29</v>
      </c>
      <c r="K2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2">
        <f>INDEX(Sheet9!H$1:H$30,MATCH(Data[[#This Row],[Subject]],Sheet9!A$1:A$30))</f>
        <v>0.5</v>
      </c>
      <c r="M272" t="str">
        <f>IF(J271=Data[[#This Row],[PrsntOrd]]-1,IF(OR(Data[[#This Row],[ID]]=B271+8,Data[[#This Row],[ID]]=B271-8),"Y",""),"")</f>
        <v/>
      </c>
    </row>
    <row r="273" spans="1:13">
      <c r="A273">
        <v>106</v>
      </c>
      <c r="B273">
        <v>32</v>
      </c>
      <c r="C273" t="s">
        <v>79</v>
      </c>
      <c r="D273" t="s">
        <v>80</v>
      </c>
      <c r="E273" t="s">
        <v>22</v>
      </c>
      <c r="F273">
        <v>7.4669999999999996</v>
      </c>
      <c r="G273" t="s">
        <v>66</v>
      </c>
      <c r="H273" t="s">
        <v>22</v>
      </c>
      <c r="I273" t="str">
        <f>IF(Data[[#This Row],[Truth Value]]=Data[[#This Row],[Correct]], "", "1")</f>
        <v/>
      </c>
      <c r="J273">
        <v>9</v>
      </c>
      <c r="K2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3">
        <f>INDEX(Sheet9!H$1:H$30,MATCH(Data[[#This Row],[Subject]],Sheet9!A$1:A$30))</f>
        <v>0.5</v>
      </c>
      <c r="M273" t="str">
        <f>IF(J272=Data[[#This Row],[PrsntOrd]]-1,IF(OR(Data[[#This Row],[ID]]=B272+8,Data[[#This Row],[ID]]=B272-8),"Y",""),"")</f>
        <v/>
      </c>
    </row>
    <row r="274" spans="1:13">
      <c r="A274">
        <v>106</v>
      </c>
      <c r="B274">
        <v>33</v>
      </c>
      <c r="C274" t="s">
        <v>81</v>
      </c>
      <c r="D274" t="s">
        <v>82</v>
      </c>
      <c r="E274" t="s">
        <v>22</v>
      </c>
      <c r="F274">
        <v>1.6339999999999999</v>
      </c>
      <c r="G274" t="s">
        <v>83</v>
      </c>
      <c r="H274" t="s">
        <v>22</v>
      </c>
      <c r="I274" t="str">
        <f>IF(Data[[#This Row],[Truth Value]]=Data[[#This Row],[Correct]], "", "1")</f>
        <v/>
      </c>
      <c r="J274">
        <v>39</v>
      </c>
      <c r="K2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4">
        <f>INDEX(Sheet9!H$1:H$30,MATCH(Data[[#This Row],[Subject]],Sheet9!A$1:A$30))</f>
        <v>0.5</v>
      </c>
      <c r="M274" t="str">
        <f>IF(J273=Data[[#This Row],[PrsntOrd]]-1,IF(OR(Data[[#This Row],[ID]]=B273+8,Data[[#This Row],[ID]]=B273-8),"Y",""),"")</f>
        <v/>
      </c>
    </row>
    <row r="275" spans="1:13">
      <c r="A275">
        <v>106</v>
      </c>
      <c r="B275">
        <v>34</v>
      </c>
      <c r="C275" t="s">
        <v>84</v>
      </c>
      <c r="D275" t="s">
        <v>85</v>
      </c>
      <c r="E275" t="s">
        <v>15</v>
      </c>
      <c r="F275">
        <v>2.6989999999999998</v>
      </c>
      <c r="G275" t="s">
        <v>83</v>
      </c>
      <c r="H275" t="s">
        <v>15</v>
      </c>
      <c r="I275" t="str">
        <f>IF(Data[[#This Row],[Truth Value]]=Data[[#This Row],[Correct]], "", "1")</f>
        <v/>
      </c>
      <c r="J275">
        <v>34</v>
      </c>
      <c r="K2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5">
        <f>INDEX(Sheet9!H$1:H$30,MATCH(Data[[#This Row],[Subject]],Sheet9!A$1:A$30))</f>
        <v>0.5</v>
      </c>
      <c r="M275" t="str">
        <f>IF(J274=Data[[#This Row],[PrsntOrd]]-1,IF(OR(Data[[#This Row],[ID]]=B274+8,Data[[#This Row],[ID]]=B274-8),"Y",""),"")</f>
        <v/>
      </c>
    </row>
    <row r="276" spans="1:13">
      <c r="A276">
        <v>106</v>
      </c>
      <c r="B276">
        <v>35</v>
      </c>
      <c r="C276" t="s">
        <v>86</v>
      </c>
      <c r="D276" t="s">
        <v>87</v>
      </c>
      <c r="E276" t="s">
        <v>22</v>
      </c>
      <c r="F276">
        <v>2.0510000000000002</v>
      </c>
      <c r="G276" t="s">
        <v>83</v>
      </c>
      <c r="H276" t="s">
        <v>22</v>
      </c>
      <c r="I276" t="str">
        <f>IF(Data[[#This Row],[Truth Value]]=Data[[#This Row],[Correct]], "", "1")</f>
        <v/>
      </c>
      <c r="J276">
        <v>17</v>
      </c>
      <c r="K2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6">
        <f>INDEX(Sheet9!H$1:H$30,MATCH(Data[[#This Row],[Subject]],Sheet9!A$1:A$30))</f>
        <v>0.5</v>
      </c>
      <c r="M276" t="str">
        <f>IF(J275=Data[[#This Row],[PrsntOrd]]-1,IF(OR(Data[[#This Row],[ID]]=B275+8,Data[[#This Row],[ID]]=B275-8),"Y",""),"")</f>
        <v/>
      </c>
    </row>
    <row r="277" spans="1:13">
      <c r="A277">
        <v>106</v>
      </c>
      <c r="B277">
        <v>36</v>
      </c>
      <c r="C277" t="s">
        <v>88</v>
      </c>
      <c r="D277" t="s">
        <v>89</v>
      </c>
      <c r="E277" t="s">
        <v>22</v>
      </c>
      <c r="F277">
        <v>4.0670000000000002</v>
      </c>
      <c r="G277" t="s">
        <v>83</v>
      </c>
      <c r="H277" t="s">
        <v>22</v>
      </c>
      <c r="I277" t="str">
        <f>IF(Data[[#This Row],[Truth Value]]=Data[[#This Row],[Correct]], "", "1")</f>
        <v/>
      </c>
      <c r="J277">
        <v>15</v>
      </c>
      <c r="K2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7">
        <f>INDEX(Sheet9!H$1:H$30,MATCH(Data[[#This Row],[Subject]],Sheet9!A$1:A$30))</f>
        <v>0.5</v>
      </c>
      <c r="M277" t="str">
        <f>IF(J276=Data[[#This Row],[PrsntOrd]]-1,IF(OR(Data[[#This Row],[ID]]=B276+8,Data[[#This Row],[ID]]=B276-8),"Y",""),"")</f>
        <v/>
      </c>
    </row>
    <row r="278" spans="1:13">
      <c r="A278">
        <v>106</v>
      </c>
      <c r="B278">
        <v>37</v>
      </c>
      <c r="C278" t="s">
        <v>90</v>
      </c>
      <c r="D278" t="s">
        <v>91</v>
      </c>
      <c r="E278" t="s">
        <v>15</v>
      </c>
      <c r="F278">
        <v>3.4830000000000001</v>
      </c>
      <c r="G278" t="s">
        <v>83</v>
      </c>
      <c r="H278" t="s">
        <v>15</v>
      </c>
      <c r="I278" t="str">
        <f>IF(Data[[#This Row],[Truth Value]]=Data[[#This Row],[Correct]], "", "1")</f>
        <v/>
      </c>
      <c r="J278">
        <v>24</v>
      </c>
      <c r="K2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8">
        <f>INDEX(Sheet9!H$1:H$30,MATCH(Data[[#This Row],[Subject]],Sheet9!A$1:A$30))</f>
        <v>0.5</v>
      </c>
      <c r="M278" t="str">
        <f>IF(J277=Data[[#This Row],[PrsntOrd]]-1,IF(OR(Data[[#This Row],[ID]]=B277+8,Data[[#This Row],[ID]]=B277-8),"Y",""),"")</f>
        <v/>
      </c>
    </row>
    <row r="279" spans="1:13">
      <c r="A279">
        <v>106</v>
      </c>
      <c r="B279">
        <v>38</v>
      </c>
      <c r="C279" t="s">
        <v>92</v>
      </c>
      <c r="D279" t="s">
        <v>93</v>
      </c>
      <c r="E279" t="s">
        <v>22</v>
      </c>
      <c r="F279">
        <v>3.0350000000000001</v>
      </c>
      <c r="G279" t="s">
        <v>83</v>
      </c>
      <c r="H279" t="s">
        <v>22</v>
      </c>
      <c r="I279" t="str">
        <f>IF(Data[[#This Row],[Truth Value]]=Data[[#This Row],[Correct]], "", "1")</f>
        <v/>
      </c>
      <c r="J279">
        <v>5</v>
      </c>
      <c r="K2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79">
        <f>INDEX(Sheet9!H$1:H$30,MATCH(Data[[#This Row],[Subject]],Sheet9!A$1:A$30))</f>
        <v>0.5</v>
      </c>
      <c r="M279" t="str">
        <f>IF(J278=Data[[#This Row],[PrsntOrd]]-1,IF(OR(Data[[#This Row],[ID]]=B278+8,Data[[#This Row],[ID]]=B278-8),"Y",""),"")</f>
        <v/>
      </c>
    </row>
    <row r="280" spans="1:13">
      <c r="A280">
        <v>106</v>
      </c>
      <c r="B280">
        <v>39</v>
      </c>
      <c r="C280" t="s">
        <v>94</v>
      </c>
      <c r="D280" t="s">
        <v>95</v>
      </c>
      <c r="E280" t="s">
        <v>15</v>
      </c>
      <c r="F280">
        <v>6.0979999999999999</v>
      </c>
      <c r="G280" t="s">
        <v>83</v>
      </c>
      <c r="H280" t="s">
        <v>15</v>
      </c>
      <c r="I280" t="str">
        <f>IF(Data[[#This Row],[Truth Value]]=Data[[#This Row],[Correct]], "", "1")</f>
        <v/>
      </c>
      <c r="J280">
        <v>27</v>
      </c>
      <c r="K2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80">
        <f>INDEX(Sheet9!H$1:H$30,MATCH(Data[[#This Row],[Subject]],Sheet9!A$1:A$30))</f>
        <v>0.5</v>
      </c>
      <c r="M280" t="str">
        <f>IF(J279=Data[[#This Row],[PrsntOrd]]-1,IF(OR(Data[[#This Row],[ID]]=B279+8,Data[[#This Row],[ID]]=B279-8),"Y",""),"")</f>
        <v/>
      </c>
    </row>
    <row r="281" spans="1:13">
      <c r="A281">
        <v>106</v>
      </c>
      <c r="B281">
        <v>40</v>
      </c>
      <c r="C281" t="s">
        <v>96</v>
      </c>
      <c r="D281" t="s">
        <v>97</v>
      </c>
      <c r="E281" t="s">
        <v>22</v>
      </c>
      <c r="F281">
        <v>3.5779999999999998</v>
      </c>
      <c r="G281" t="s">
        <v>83</v>
      </c>
      <c r="H281" t="s">
        <v>15</v>
      </c>
      <c r="I281" t="str">
        <f>IF(Data[[#This Row],[Truth Value]]=Data[[#This Row],[Correct]], "", "1")</f>
        <v>1</v>
      </c>
      <c r="J281">
        <v>7</v>
      </c>
      <c r="K2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81">
        <f>INDEX(Sheet9!H$1:H$30,MATCH(Data[[#This Row],[Subject]],Sheet9!A$1:A$30))</f>
        <v>0.5</v>
      </c>
      <c r="M281" t="str">
        <f>IF(J280=Data[[#This Row],[PrsntOrd]]-1,IF(OR(Data[[#This Row],[ID]]=B280+8,Data[[#This Row],[ID]]=B280-8),"Y",""),"")</f>
        <v/>
      </c>
    </row>
    <row r="282" spans="1:13">
      <c r="A282">
        <v>107</v>
      </c>
      <c r="B282">
        <v>5</v>
      </c>
      <c r="C282" t="s">
        <v>33</v>
      </c>
      <c r="D282" t="s">
        <v>34</v>
      </c>
      <c r="E282" t="s">
        <v>22</v>
      </c>
      <c r="F282">
        <v>5.8330000000000002</v>
      </c>
      <c r="G282" t="s">
        <v>19</v>
      </c>
      <c r="H282" t="s">
        <v>22</v>
      </c>
      <c r="I282" t="str">
        <f>IF(Data[[#This Row],[Truth Value]]=Data[[#This Row],[Correct]], "", "1")</f>
        <v/>
      </c>
      <c r="J282">
        <v>4</v>
      </c>
      <c r="K2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82">
        <f>INDEX(Sheet9!H$1:H$30,MATCH(Data[[#This Row],[Subject]],Sheet9!A$1:A$30))</f>
        <v>0.5625</v>
      </c>
      <c r="M282" t="str">
        <f>IF(J281=Data[[#This Row],[PrsntOrd]]-1,IF(OR(Data[[#This Row],[ID]]=B281+8,Data[[#This Row],[ID]]=B281-8),"Y",""),"")</f>
        <v/>
      </c>
    </row>
    <row r="283" spans="1:13">
      <c r="A283">
        <v>107</v>
      </c>
      <c r="B283">
        <v>13</v>
      </c>
      <c r="C283" t="s">
        <v>25</v>
      </c>
      <c r="D283" t="s">
        <v>99</v>
      </c>
      <c r="E283" t="s">
        <v>22</v>
      </c>
      <c r="F283">
        <v>5.1539999999999999</v>
      </c>
      <c r="G283" t="s">
        <v>16</v>
      </c>
      <c r="H283" t="s">
        <v>15</v>
      </c>
      <c r="I283" t="str">
        <f>IF(Data[[#This Row],[Truth Value]]=Data[[#This Row],[Correct]], "", "1")</f>
        <v>1</v>
      </c>
      <c r="J283">
        <v>5</v>
      </c>
      <c r="K2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283">
        <f>INDEX(Sheet9!H$1:H$30,MATCH(Data[[#This Row],[Subject]],Sheet9!A$1:A$30))</f>
        <v>0.5625</v>
      </c>
      <c r="M283" t="str">
        <f>IF(J282=Data[[#This Row],[PrsntOrd]]-1,IF(OR(Data[[#This Row],[ID]]=B282+8,Data[[#This Row],[ID]]=B282-8),"Y",""),"")</f>
        <v>Y</v>
      </c>
    </row>
    <row r="284" spans="1:13">
      <c r="A284">
        <v>107</v>
      </c>
      <c r="B284">
        <v>14</v>
      </c>
      <c r="C284" t="s">
        <v>37</v>
      </c>
      <c r="D284" t="s">
        <v>38</v>
      </c>
      <c r="E284" t="s">
        <v>22</v>
      </c>
      <c r="F284">
        <v>6.4169999999999998</v>
      </c>
      <c r="G284" t="s">
        <v>16</v>
      </c>
      <c r="H284" t="s">
        <v>22</v>
      </c>
      <c r="I284" t="str">
        <f>IF(Data[[#This Row],[Truth Value]]=Data[[#This Row],[Correct]], "", "1")</f>
        <v/>
      </c>
      <c r="J284">
        <v>6</v>
      </c>
      <c r="K2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84">
        <f>INDEX(Sheet9!H$1:H$30,MATCH(Data[[#This Row],[Subject]],Sheet9!A$1:A$30))</f>
        <v>0.5625</v>
      </c>
      <c r="M284" t="str">
        <f>IF(J283=Data[[#This Row],[PrsntOrd]]-1,IF(OR(Data[[#This Row],[ID]]=B283+8,Data[[#This Row],[ID]]=B283-8),"Y",""),"")</f>
        <v/>
      </c>
    </row>
    <row r="285" spans="1:13">
      <c r="A285">
        <v>107</v>
      </c>
      <c r="B285">
        <v>4</v>
      </c>
      <c r="C285" t="s">
        <v>31</v>
      </c>
      <c r="D285" t="s">
        <v>32</v>
      </c>
      <c r="E285" t="s">
        <v>15</v>
      </c>
      <c r="F285">
        <v>3.5550000000000002</v>
      </c>
      <c r="G285" t="s">
        <v>19</v>
      </c>
      <c r="H285" t="s">
        <v>15</v>
      </c>
      <c r="I285" t="str">
        <f>IF(Data[[#This Row],[Truth Value]]=Data[[#This Row],[Correct]], "", "1")</f>
        <v/>
      </c>
      <c r="J285">
        <v>9</v>
      </c>
      <c r="K2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85">
        <f>INDEX(Sheet9!H$1:H$30,MATCH(Data[[#This Row],[Subject]],Sheet9!A$1:A$30))</f>
        <v>0.5625</v>
      </c>
      <c r="M285" t="str">
        <f>IF(J284=Data[[#This Row],[PrsntOrd]]-1,IF(OR(Data[[#This Row],[ID]]=B284+8,Data[[#This Row],[ID]]=B284-8),"Y",""),"")</f>
        <v/>
      </c>
    </row>
    <row r="286" spans="1:13">
      <c r="A286">
        <v>107</v>
      </c>
      <c r="B286">
        <v>7</v>
      </c>
      <c r="C286" t="s">
        <v>20</v>
      </c>
      <c r="D286" t="s">
        <v>21</v>
      </c>
      <c r="E286" t="s">
        <v>22</v>
      </c>
      <c r="F286">
        <v>4.1710000000000003</v>
      </c>
      <c r="G286" t="s">
        <v>19</v>
      </c>
      <c r="H286" t="s">
        <v>22</v>
      </c>
      <c r="I286" t="str">
        <f>IF(Data[[#This Row],[Truth Value]]=Data[[#This Row],[Correct]], "", "1")</f>
        <v/>
      </c>
      <c r="J286">
        <v>12</v>
      </c>
      <c r="K2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86">
        <f>INDEX(Sheet9!H$1:H$30,MATCH(Data[[#This Row],[Subject]],Sheet9!A$1:A$30))</f>
        <v>0.5625</v>
      </c>
      <c r="M286" t="str">
        <f>IF(J285=Data[[#This Row],[PrsntOrd]]-1,IF(OR(Data[[#This Row],[ID]]=B285+8,Data[[#This Row],[ID]]=B285-8),"Y",""),"")</f>
        <v/>
      </c>
    </row>
    <row r="287" spans="1:13">
      <c r="A287">
        <v>107</v>
      </c>
      <c r="B287">
        <v>16</v>
      </c>
      <c r="C287" t="s">
        <v>13</v>
      </c>
      <c r="D287" t="s">
        <v>14</v>
      </c>
      <c r="E287" t="s">
        <v>15</v>
      </c>
      <c r="F287">
        <v>5.69</v>
      </c>
      <c r="G287" t="s">
        <v>16</v>
      </c>
      <c r="H287" t="s">
        <v>15</v>
      </c>
      <c r="I287" t="str">
        <f>IF(Data[[#This Row],[Truth Value]]=Data[[#This Row],[Correct]], "", "1")</f>
        <v/>
      </c>
      <c r="J287">
        <v>13</v>
      </c>
      <c r="K2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87">
        <f>INDEX(Sheet9!H$1:H$30,MATCH(Data[[#This Row],[Subject]],Sheet9!A$1:A$30))</f>
        <v>0.5625</v>
      </c>
      <c r="M287" t="str">
        <f>IF(J286=Data[[#This Row],[PrsntOrd]]-1,IF(OR(Data[[#This Row],[ID]]=B286+8,Data[[#This Row],[ID]]=B286-8),"Y",""),"")</f>
        <v/>
      </c>
    </row>
    <row r="288" spans="1:13">
      <c r="A288">
        <v>107</v>
      </c>
      <c r="B288">
        <v>8</v>
      </c>
      <c r="C288" t="s">
        <v>27</v>
      </c>
      <c r="D288" t="s">
        <v>28</v>
      </c>
      <c r="E288" t="s">
        <v>22</v>
      </c>
      <c r="F288">
        <v>3.77</v>
      </c>
      <c r="G288" t="s">
        <v>19</v>
      </c>
      <c r="H288" t="s">
        <v>22</v>
      </c>
      <c r="I288" t="str">
        <f>IF(Data[[#This Row],[Truth Value]]=Data[[#This Row],[Correct]], "", "1")</f>
        <v/>
      </c>
      <c r="J288">
        <v>17</v>
      </c>
      <c r="K2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88">
        <f>INDEX(Sheet9!H$1:H$30,MATCH(Data[[#This Row],[Subject]],Sheet9!A$1:A$30))</f>
        <v>0.5625</v>
      </c>
      <c r="M288" t="str">
        <f>IF(J287=Data[[#This Row],[PrsntOrd]]-1,IF(OR(Data[[#This Row],[ID]]=B287+8,Data[[#This Row],[ID]]=B287-8),"Y",""),"")</f>
        <v/>
      </c>
    </row>
    <row r="289" spans="1:13">
      <c r="A289">
        <v>107</v>
      </c>
      <c r="B289">
        <v>15</v>
      </c>
      <c r="C289" t="s">
        <v>43</v>
      </c>
      <c r="D289" t="s">
        <v>100</v>
      </c>
      <c r="E289" t="s">
        <v>22</v>
      </c>
      <c r="F289">
        <v>6.0190000000000001</v>
      </c>
      <c r="G289" t="s">
        <v>16</v>
      </c>
      <c r="H289" t="s">
        <v>22</v>
      </c>
      <c r="I289" t="str">
        <f>IF(Data[[#This Row],[Truth Value]]=Data[[#This Row],[Correct]], "", "1")</f>
        <v/>
      </c>
      <c r="J289">
        <v>18</v>
      </c>
      <c r="K2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89">
        <f>INDEX(Sheet9!H$1:H$30,MATCH(Data[[#This Row],[Subject]],Sheet9!A$1:A$30))</f>
        <v>0.5625</v>
      </c>
      <c r="M289" t="str">
        <f>IF(J288=Data[[#This Row],[PrsntOrd]]-1,IF(OR(Data[[#This Row],[ID]]=B288+8,Data[[#This Row],[ID]]=B288-8),"Y",""),"")</f>
        <v/>
      </c>
    </row>
    <row r="290" spans="1:13">
      <c r="A290">
        <v>107</v>
      </c>
      <c r="B290">
        <v>3</v>
      </c>
      <c r="C290" t="s">
        <v>39</v>
      </c>
      <c r="D290" t="s">
        <v>36</v>
      </c>
      <c r="E290" t="s">
        <v>15</v>
      </c>
      <c r="F290">
        <v>3.89</v>
      </c>
      <c r="G290" t="s">
        <v>19</v>
      </c>
      <c r="H290" t="s">
        <v>15</v>
      </c>
      <c r="I290" t="str">
        <f>IF(Data[[#This Row],[Truth Value]]=Data[[#This Row],[Correct]], "", "1")</f>
        <v/>
      </c>
      <c r="J290">
        <v>21</v>
      </c>
      <c r="K2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90">
        <f>INDEX(Sheet9!H$1:H$30,MATCH(Data[[#This Row],[Subject]],Sheet9!A$1:A$30))</f>
        <v>0.5625</v>
      </c>
      <c r="M290" t="str">
        <f>IF(J289=Data[[#This Row],[PrsntOrd]]-1,IF(OR(Data[[#This Row],[ID]]=B289+8,Data[[#This Row],[ID]]=B289-8),"Y",""),"")</f>
        <v/>
      </c>
    </row>
    <row r="291" spans="1:13">
      <c r="A291">
        <v>107</v>
      </c>
      <c r="B291">
        <v>11</v>
      </c>
      <c r="C291" t="s">
        <v>35</v>
      </c>
      <c r="D291" t="s">
        <v>36</v>
      </c>
      <c r="E291" t="s">
        <v>15</v>
      </c>
      <c r="F291">
        <v>3.754</v>
      </c>
      <c r="G291" t="s">
        <v>16</v>
      </c>
      <c r="H291" t="s">
        <v>15</v>
      </c>
      <c r="I291" t="str">
        <f>IF(Data[[#This Row],[Truth Value]]=Data[[#This Row],[Correct]], "", "1")</f>
        <v/>
      </c>
      <c r="J291">
        <v>24</v>
      </c>
      <c r="K2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91">
        <f>INDEX(Sheet9!H$1:H$30,MATCH(Data[[#This Row],[Subject]],Sheet9!A$1:A$30))</f>
        <v>0.5625</v>
      </c>
      <c r="M291" t="str">
        <f>IF(J290=Data[[#This Row],[PrsntOrd]]-1,IF(OR(Data[[#This Row],[ID]]=B290+8,Data[[#This Row],[ID]]=B290-8),"Y",""),"")</f>
        <v/>
      </c>
    </row>
    <row r="292" spans="1:13">
      <c r="A292">
        <v>107</v>
      </c>
      <c r="B292">
        <v>2</v>
      </c>
      <c r="C292" t="s">
        <v>40</v>
      </c>
      <c r="D292" t="s">
        <v>30</v>
      </c>
      <c r="E292" t="s">
        <v>15</v>
      </c>
      <c r="F292">
        <v>3.69</v>
      </c>
      <c r="G292" t="s">
        <v>19</v>
      </c>
      <c r="H292" t="s">
        <v>15</v>
      </c>
      <c r="I292" t="str">
        <f>IF(Data[[#This Row],[Truth Value]]=Data[[#This Row],[Correct]], "", "1")</f>
        <v/>
      </c>
      <c r="J292">
        <v>26</v>
      </c>
      <c r="K2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92">
        <f>INDEX(Sheet9!H$1:H$30,MATCH(Data[[#This Row],[Subject]],Sheet9!A$1:A$30))</f>
        <v>0.5625</v>
      </c>
      <c r="M292" t="str">
        <f>IF(J291=Data[[#This Row],[PrsntOrd]]-1,IF(OR(Data[[#This Row],[ID]]=B291+8,Data[[#This Row],[ID]]=B291-8),"Y",""),"")</f>
        <v/>
      </c>
    </row>
    <row r="293" spans="1:13">
      <c r="A293">
        <v>107</v>
      </c>
      <c r="B293">
        <v>12</v>
      </c>
      <c r="C293" t="s">
        <v>41</v>
      </c>
      <c r="D293" t="s">
        <v>42</v>
      </c>
      <c r="E293" t="s">
        <v>22</v>
      </c>
      <c r="F293">
        <v>4.3220000000000001</v>
      </c>
      <c r="G293" t="s">
        <v>16</v>
      </c>
      <c r="H293" t="s">
        <v>22</v>
      </c>
      <c r="I293" t="str">
        <f>IF(Data[[#This Row],[Truth Value]]=Data[[#This Row],[Correct]], "", "1")</f>
        <v/>
      </c>
      <c r="J293">
        <v>28</v>
      </c>
      <c r="K2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93">
        <f>INDEX(Sheet9!H$1:H$30,MATCH(Data[[#This Row],[Subject]],Sheet9!A$1:A$30))</f>
        <v>0.5625</v>
      </c>
      <c r="M293" t="str">
        <f>IF(J292=Data[[#This Row],[PrsntOrd]]-1,IF(OR(Data[[#This Row],[ID]]=B292+8,Data[[#This Row],[ID]]=B292-8),"Y",""),"")</f>
        <v/>
      </c>
    </row>
    <row r="294" spans="1:13">
      <c r="A294">
        <v>107</v>
      </c>
      <c r="B294">
        <v>6</v>
      </c>
      <c r="C294" t="s">
        <v>17</v>
      </c>
      <c r="D294" t="s">
        <v>18</v>
      </c>
      <c r="E294" t="s">
        <v>15</v>
      </c>
      <c r="F294">
        <v>3.786</v>
      </c>
      <c r="G294" t="s">
        <v>19</v>
      </c>
      <c r="H294" t="s">
        <v>15</v>
      </c>
      <c r="I294" t="str">
        <f>IF(Data[[#This Row],[Truth Value]]=Data[[#This Row],[Correct]], "", "1")</f>
        <v/>
      </c>
      <c r="J294">
        <v>32</v>
      </c>
      <c r="K2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94">
        <f>INDEX(Sheet9!H$1:H$30,MATCH(Data[[#This Row],[Subject]],Sheet9!A$1:A$30))</f>
        <v>0.5625</v>
      </c>
      <c r="M294" t="str">
        <f>IF(J293=Data[[#This Row],[PrsntOrd]]-1,IF(OR(Data[[#This Row],[ID]]=B293+8,Data[[#This Row],[ID]]=B293-8),"Y",""),"")</f>
        <v/>
      </c>
    </row>
    <row r="295" spans="1:13">
      <c r="A295">
        <v>107</v>
      </c>
      <c r="B295">
        <v>10</v>
      </c>
      <c r="C295" t="s">
        <v>29</v>
      </c>
      <c r="D295" t="s">
        <v>30</v>
      </c>
      <c r="E295" t="s">
        <v>22</v>
      </c>
      <c r="F295">
        <v>5.5620000000000003</v>
      </c>
      <c r="G295" t="s">
        <v>16</v>
      </c>
      <c r="H295" t="s">
        <v>22</v>
      </c>
      <c r="I295" t="str">
        <f>IF(Data[[#This Row],[Truth Value]]=Data[[#This Row],[Correct]], "", "1")</f>
        <v/>
      </c>
      <c r="J295">
        <v>33</v>
      </c>
      <c r="K2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95">
        <f>INDEX(Sheet9!H$1:H$30,MATCH(Data[[#This Row],[Subject]],Sheet9!A$1:A$30))</f>
        <v>0.5625</v>
      </c>
      <c r="M295" t="str">
        <f>IF(J294=Data[[#This Row],[PrsntOrd]]-1,IF(OR(Data[[#This Row],[ID]]=B294+8,Data[[#This Row],[ID]]=B294-8),"Y",""),"")</f>
        <v/>
      </c>
    </row>
    <row r="296" spans="1:13">
      <c r="A296">
        <v>107</v>
      </c>
      <c r="B296">
        <v>9</v>
      </c>
      <c r="C296" t="s">
        <v>23</v>
      </c>
      <c r="D296" t="s">
        <v>24</v>
      </c>
      <c r="E296" t="s">
        <v>15</v>
      </c>
      <c r="F296">
        <v>5.2430000000000003</v>
      </c>
      <c r="G296" t="s">
        <v>16</v>
      </c>
      <c r="H296" t="s">
        <v>15</v>
      </c>
      <c r="I296" t="str">
        <f>IF(Data[[#This Row],[Truth Value]]=Data[[#This Row],[Correct]], "", "1")</f>
        <v/>
      </c>
      <c r="J296">
        <v>36</v>
      </c>
      <c r="K2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296">
        <f>INDEX(Sheet9!H$1:H$30,MATCH(Data[[#This Row],[Subject]],Sheet9!A$1:A$30))</f>
        <v>0.5625</v>
      </c>
      <c r="M296" t="str">
        <f>IF(J295=Data[[#This Row],[PrsntOrd]]-1,IF(OR(Data[[#This Row],[ID]]=B295+8,Data[[#This Row],[ID]]=B295-8),"Y",""),"")</f>
        <v/>
      </c>
    </row>
    <row r="297" spans="1:13">
      <c r="A297">
        <v>107</v>
      </c>
      <c r="B297">
        <v>1</v>
      </c>
      <c r="C297" t="s">
        <v>45</v>
      </c>
      <c r="D297" t="s">
        <v>46</v>
      </c>
      <c r="E297" t="s">
        <v>22</v>
      </c>
      <c r="F297">
        <v>3.1949999999999998</v>
      </c>
      <c r="G297" t="s">
        <v>19</v>
      </c>
      <c r="H297" t="s">
        <v>22</v>
      </c>
      <c r="I297" t="str">
        <f>IF(Data[[#This Row],[Truth Value]]=Data[[#This Row],[Correct]], "", "1")</f>
        <v/>
      </c>
      <c r="J297">
        <v>38</v>
      </c>
      <c r="K2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297">
        <f>INDEX(Sheet9!H$1:H$30,MATCH(Data[[#This Row],[Subject]],Sheet9!A$1:A$30))</f>
        <v>0.5625</v>
      </c>
      <c r="M297" t="str">
        <f>IF(J296=Data[[#This Row],[PrsntOrd]]-1,IF(OR(Data[[#This Row],[ID]]=B296+8,Data[[#This Row],[ID]]=B296-8),"Y",""),"")</f>
        <v/>
      </c>
    </row>
    <row r="298" spans="1:13">
      <c r="A298">
        <v>107</v>
      </c>
      <c r="B298">
        <v>17</v>
      </c>
      <c r="C298" t="s">
        <v>47</v>
      </c>
      <c r="D298" t="s">
        <v>48</v>
      </c>
      <c r="E298" t="s">
        <v>15</v>
      </c>
      <c r="F298">
        <v>3.306</v>
      </c>
      <c r="G298" t="s">
        <v>49</v>
      </c>
      <c r="H298" t="s">
        <v>15</v>
      </c>
      <c r="I298" t="str">
        <f>IF(Data[[#This Row],[Truth Value]]=Data[[#This Row],[Correct]], "", "1")</f>
        <v/>
      </c>
      <c r="J298">
        <v>27</v>
      </c>
      <c r="K2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98">
        <f>INDEX(Sheet9!H$1:H$30,MATCH(Data[[#This Row],[Subject]],Sheet9!A$1:A$30))</f>
        <v>0.5625</v>
      </c>
      <c r="M298" t="str">
        <f>IF(J297=Data[[#This Row],[PrsntOrd]]-1,IF(OR(Data[[#This Row],[ID]]=B297+8,Data[[#This Row],[ID]]=B297-8),"Y",""),"")</f>
        <v/>
      </c>
    </row>
    <row r="299" spans="1:13">
      <c r="A299">
        <v>107</v>
      </c>
      <c r="B299">
        <v>18</v>
      </c>
      <c r="C299" t="s">
        <v>50</v>
      </c>
      <c r="D299" t="s">
        <v>51</v>
      </c>
      <c r="E299" t="s">
        <v>15</v>
      </c>
      <c r="F299">
        <v>3.7229999999999999</v>
      </c>
      <c r="G299" t="s">
        <v>49</v>
      </c>
      <c r="H299" t="s">
        <v>15</v>
      </c>
      <c r="I299" t="str">
        <f>IF(Data[[#This Row],[Truth Value]]=Data[[#This Row],[Correct]], "", "1")</f>
        <v/>
      </c>
      <c r="J299">
        <v>40</v>
      </c>
      <c r="K2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299">
        <f>INDEX(Sheet9!H$1:H$30,MATCH(Data[[#This Row],[Subject]],Sheet9!A$1:A$30))</f>
        <v>0.5625</v>
      </c>
      <c r="M299" t="str">
        <f>IF(J298=Data[[#This Row],[PrsntOrd]]-1,IF(OR(Data[[#This Row],[ID]]=B298+8,Data[[#This Row],[ID]]=B298-8),"Y",""),"")</f>
        <v/>
      </c>
    </row>
    <row r="300" spans="1:13">
      <c r="A300">
        <v>107</v>
      </c>
      <c r="B300">
        <v>19</v>
      </c>
      <c r="C300" t="s">
        <v>52</v>
      </c>
      <c r="D300" t="s">
        <v>53</v>
      </c>
      <c r="E300" t="s">
        <v>22</v>
      </c>
      <c r="F300">
        <v>4.0659999999999998</v>
      </c>
      <c r="G300" t="s">
        <v>49</v>
      </c>
      <c r="H300" t="s">
        <v>22</v>
      </c>
      <c r="I300" t="str">
        <f>IF(Data[[#This Row],[Truth Value]]=Data[[#This Row],[Correct]], "", "1")</f>
        <v/>
      </c>
      <c r="J300">
        <v>7</v>
      </c>
      <c r="K3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0">
        <f>INDEX(Sheet9!H$1:H$30,MATCH(Data[[#This Row],[Subject]],Sheet9!A$1:A$30))</f>
        <v>0.5625</v>
      </c>
      <c r="M300" t="str">
        <f>IF(J299=Data[[#This Row],[PrsntOrd]]-1,IF(OR(Data[[#This Row],[ID]]=B299+8,Data[[#This Row],[ID]]=B299-8),"Y",""),"")</f>
        <v/>
      </c>
    </row>
    <row r="301" spans="1:13">
      <c r="A301">
        <v>107</v>
      </c>
      <c r="B301">
        <v>20</v>
      </c>
      <c r="C301" t="s">
        <v>54</v>
      </c>
      <c r="D301" t="s">
        <v>55</v>
      </c>
      <c r="E301" t="s">
        <v>22</v>
      </c>
      <c r="F301">
        <v>3.85</v>
      </c>
      <c r="G301" t="s">
        <v>49</v>
      </c>
      <c r="H301" t="s">
        <v>22</v>
      </c>
      <c r="I301" t="str">
        <f>IF(Data[[#This Row],[Truth Value]]=Data[[#This Row],[Correct]], "", "1")</f>
        <v/>
      </c>
      <c r="J301">
        <v>3</v>
      </c>
      <c r="K3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1">
        <f>INDEX(Sheet9!H$1:H$30,MATCH(Data[[#This Row],[Subject]],Sheet9!A$1:A$30))</f>
        <v>0.5625</v>
      </c>
      <c r="M301" t="str">
        <f>IF(J300=Data[[#This Row],[PrsntOrd]]-1,IF(OR(Data[[#This Row],[ID]]=B300+8,Data[[#This Row],[ID]]=B300-8),"Y",""),"")</f>
        <v/>
      </c>
    </row>
    <row r="302" spans="1:13">
      <c r="A302">
        <v>107</v>
      </c>
      <c r="B302">
        <v>21</v>
      </c>
      <c r="C302" t="s">
        <v>56</v>
      </c>
      <c r="D302" t="s">
        <v>57</v>
      </c>
      <c r="E302" t="s">
        <v>22</v>
      </c>
      <c r="F302">
        <v>3.4350000000000001</v>
      </c>
      <c r="G302" t="s">
        <v>49</v>
      </c>
      <c r="H302" t="s">
        <v>22</v>
      </c>
      <c r="I302" t="str">
        <f>IF(Data[[#This Row],[Truth Value]]=Data[[#This Row],[Correct]], "", "1")</f>
        <v/>
      </c>
      <c r="J302">
        <v>34</v>
      </c>
      <c r="K3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2">
        <f>INDEX(Sheet9!H$1:H$30,MATCH(Data[[#This Row],[Subject]],Sheet9!A$1:A$30))</f>
        <v>0.5625</v>
      </c>
      <c r="M302" t="str">
        <f>IF(J301=Data[[#This Row],[PrsntOrd]]-1,IF(OR(Data[[#This Row],[ID]]=B301+8,Data[[#This Row],[ID]]=B301-8),"Y",""),"")</f>
        <v/>
      </c>
    </row>
    <row r="303" spans="1:13">
      <c r="A303">
        <v>107</v>
      </c>
      <c r="B303">
        <v>22</v>
      </c>
      <c r="C303" t="s">
        <v>58</v>
      </c>
      <c r="D303" t="s">
        <v>59</v>
      </c>
      <c r="E303" t="s">
        <v>15</v>
      </c>
      <c r="F303">
        <v>3.9390000000000001</v>
      </c>
      <c r="G303" t="s">
        <v>49</v>
      </c>
      <c r="H303" t="s">
        <v>15</v>
      </c>
      <c r="I303" t="str">
        <f>IF(Data[[#This Row],[Truth Value]]=Data[[#This Row],[Correct]], "", "1")</f>
        <v/>
      </c>
      <c r="J303">
        <v>19</v>
      </c>
      <c r="K3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3">
        <f>INDEX(Sheet9!H$1:H$30,MATCH(Data[[#This Row],[Subject]],Sheet9!A$1:A$30))</f>
        <v>0.5625</v>
      </c>
      <c r="M303" t="str">
        <f>IF(J302=Data[[#This Row],[PrsntOrd]]-1,IF(OR(Data[[#This Row],[ID]]=B302+8,Data[[#This Row],[ID]]=B302-8),"Y",""),"")</f>
        <v/>
      </c>
    </row>
    <row r="304" spans="1:13">
      <c r="A304">
        <v>107</v>
      </c>
      <c r="B304">
        <v>23</v>
      </c>
      <c r="C304" t="s">
        <v>60</v>
      </c>
      <c r="D304" t="s">
        <v>98</v>
      </c>
      <c r="E304" t="s">
        <v>15</v>
      </c>
      <c r="F304">
        <v>3.819</v>
      </c>
      <c r="G304" t="s">
        <v>49</v>
      </c>
      <c r="H304" t="s">
        <v>15</v>
      </c>
      <c r="I304" t="str">
        <f>IF(Data[[#This Row],[Truth Value]]=Data[[#This Row],[Correct]], "", "1")</f>
        <v/>
      </c>
      <c r="J304">
        <v>15</v>
      </c>
      <c r="K3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4">
        <f>INDEX(Sheet9!H$1:H$30,MATCH(Data[[#This Row],[Subject]],Sheet9!A$1:A$30))</f>
        <v>0.5625</v>
      </c>
      <c r="M304" t="str">
        <f>IF(J303=Data[[#This Row],[PrsntOrd]]-1,IF(OR(Data[[#This Row],[ID]]=B303+8,Data[[#This Row],[ID]]=B303-8),"Y",""),"")</f>
        <v/>
      </c>
    </row>
    <row r="305" spans="1:13">
      <c r="A305">
        <v>107</v>
      </c>
      <c r="B305">
        <v>24</v>
      </c>
      <c r="C305" t="s">
        <v>62</v>
      </c>
      <c r="D305" t="s">
        <v>63</v>
      </c>
      <c r="E305" t="s">
        <v>22</v>
      </c>
      <c r="F305">
        <v>3.948</v>
      </c>
      <c r="G305" t="s">
        <v>49</v>
      </c>
      <c r="H305" t="s">
        <v>22</v>
      </c>
      <c r="I305" t="str">
        <f>IF(Data[[#This Row],[Truth Value]]=Data[[#This Row],[Correct]], "", "1")</f>
        <v/>
      </c>
      <c r="J305">
        <v>22</v>
      </c>
      <c r="K3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5">
        <f>INDEX(Sheet9!H$1:H$30,MATCH(Data[[#This Row],[Subject]],Sheet9!A$1:A$30))</f>
        <v>0.5625</v>
      </c>
      <c r="M305" t="str">
        <f>IF(J304=Data[[#This Row],[PrsntOrd]]-1,IF(OR(Data[[#This Row],[ID]]=B304+8,Data[[#This Row],[ID]]=B304-8),"Y",""),"")</f>
        <v/>
      </c>
    </row>
    <row r="306" spans="1:13">
      <c r="A306">
        <v>107</v>
      </c>
      <c r="B306">
        <v>25</v>
      </c>
      <c r="C306" t="s">
        <v>64</v>
      </c>
      <c r="D306" t="s">
        <v>65</v>
      </c>
      <c r="E306" t="s">
        <v>15</v>
      </c>
      <c r="F306">
        <v>3.9470000000000001</v>
      </c>
      <c r="G306" t="s">
        <v>66</v>
      </c>
      <c r="H306" t="s">
        <v>15</v>
      </c>
      <c r="I306" t="str">
        <f>IF(Data[[#This Row],[Truth Value]]=Data[[#This Row],[Correct]], "", "1")</f>
        <v/>
      </c>
      <c r="J306">
        <v>37</v>
      </c>
      <c r="K3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6">
        <f>INDEX(Sheet9!H$1:H$30,MATCH(Data[[#This Row],[Subject]],Sheet9!A$1:A$30))</f>
        <v>0.5625</v>
      </c>
      <c r="M306" t="str">
        <f>IF(J305=Data[[#This Row],[PrsntOrd]]-1,IF(OR(Data[[#This Row],[ID]]=B305+8,Data[[#This Row],[ID]]=B305-8),"Y",""),"")</f>
        <v/>
      </c>
    </row>
    <row r="307" spans="1:13">
      <c r="A307">
        <v>107</v>
      </c>
      <c r="B307">
        <v>26</v>
      </c>
      <c r="C307" t="s">
        <v>67</v>
      </c>
      <c r="D307" t="s">
        <v>68</v>
      </c>
      <c r="E307" t="s">
        <v>22</v>
      </c>
      <c r="F307">
        <v>4.22</v>
      </c>
      <c r="G307" t="s">
        <v>66</v>
      </c>
      <c r="H307" t="s">
        <v>22</v>
      </c>
      <c r="I307" t="str">
        <f>IF(Data[[#This Row],[Truth Value]]=Data[[#This Row],[Correct]], "", "1")</f>
        <v/>
      </c>
      <c r="J307">
        <v>8</v>
      </c>
      <c r="K3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7">
        <f>INDEX(Sheet9!H$1:H$30,MATCH(Data[[#This Row],[Subject]],Sheet9!A$1:A$30))</f>
        <v>0.5625</v>
      </c>
      <c r="M307" t="str">
        <f>IF(J306=Data[[#This Row],[PrsntOrd]]-1,IF(OR(Data[[#This Row],[ID]]=B306+8,Data[[#This Row],[ID]]=B306-8),"Y",""),"")</f>
        <v/>
      </c>
    </row>
    <row r="308" spans="1:13">
      <c r="A308">
        <v>107</v>
      </c>
      <c r="B308">
        <v>27</v>
      </c>
      <c r="C308" t="s">
        <v>69</v>
      </c>
      <c r="D308" t="s">
        <v>70</v>
      </c>
      <c r="E308" t="s">
        <v>15</v>
      </c>
      <c r="F308">
        <v>4.0419999999999998</v>
      </c>
      <c r="G308" t="s">
        <v>66</v>
      </c>
      <c r="H308" t="s">
        <v>15</v>
      </c>
      <c r="I308" t="str">
        <f>IF(Data[[#This Row],[Truth Value]]=Data[[#This Row],[Correct]], "", "1")</f>
        <v/>
      </c>
      <c r="J308">
        <v>30</v>
      </c>
      <c r="K3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8">
        <f>INDEX(Sheet9!H$1:H$30,MATCH(Data[[#This Row],[Subject]],Sheet9!A$1:A$30))</f>
        <v>0.5625</v>
      </c>
      <c r="M308" t="str">
        <f>IF(J307=Data[[#This Row],[PrsntOrd]]-1,IF(OR(Data[[#This Row],[ID]]=B307+8,Data[[#This Row],[ID]]=B307-8),"Y",""),"")</f>
        <v/>
      </c>
    </row>
    <row r="309" spans="1:13">
      <c r="A309">
        <v>107</v>
      </c>
      <c r="B309">
        <v>28</v>
      </c>
      <c r="C309" t="s">
        <v>71</v>
      </c>
      <c r="D309" t="s">
        <v>72</v>
      </c>
      <c r="E309" t="s">
        <v>15</v>
      </c>
      <c r="F309">
        <v>8.1639999999999997</v>
      </c>
      <c r="G309" t="s">
        <v>66</v>
      </c>
      <c r="H309" t="s">
        <v>15</v>
      </c>
      <c r="I309" t="str">
        <f>IF(Data[[#This Row],[Truth Value]]=Data[[#This Row],[Correct]], "", "1")</f>
        <v/>
      </c>
      <c r="J309">
        <v>35</v>
      </c>
      <c r="K3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09">
        <f>INDEX(Sheet9!H$1:H$30,MATCH(Data[[#This Row],[Subject]],Sheet9!A$1:A$30))</f>
        <v>0.5625</v>
      </c>
      <c r="M309" t="str">
        <f>IF(J308=Data[[#This Row],[PrsntOrd]]-1,IF(OR(Data[[#This Row],[ID]]=B308+8,Data[[#This Row],[ID]]=B308-8),"Y",""),"")</f>
        <v/>
      </c>
    </row>
    <row r="310" spans="1:13">
      <c r="A310">
        <v>107</v>
      </c>
      <c r="B310">
        <v>29</v>
      </c>
      <c r="C310" t="s">
        <v>73</v>
      </c>
      <c r="D310" t="s">
        <v>74</v>
      </c>
      <c r="E310" t="s">
        <v>15</v>
      </c>
      <c r="F310">
        <v>11.28</v>
      </c>
      <c r="G310" t="s">
        <v>66</v>
      </c>
      <c r="H310" t="s">
        <v>15</v>
      </c>
      <c r="I310" t="str">
        <f>IF(Data[[#This Row],[Truth Value]]=Data[[#This Row],[Correct]], "", "1")</f>
        <v/>
      </c>
      <c r="J310">
        <v>1</v>
      </c>
      <c r="K3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0">
        <f>INDEX(Sheet9!H$1:H$30,MATCH(Data[[#This Row],[Subject]],Sheet9!A$1:A$30))</f>
        <v>0.5625</v>
      </c>
      <c r="M310" t="str">
        <f>IF(J309=Data[[#This Row],[PrsntOrd]]-1,IF(OR(Data[[#This Row],[ID]]=B309+8,Data[[#This Row],[ID]]=B309-8),"Y",""),"")</f>
        <v/>
      </c>
    </row>
    <row r="311" spans="1:13">
      <c r="A311">
        <v>107</v>
      </c>
      <c r="B311">
        <v>30</v>
      </c>
      <c r="C311" t="s">
        <v>75</v>
      </c>
      <c r="D311" t="s">
        <v>76</v>
      </c>
      <c r="E311" t="s">
        <v>22</v>
      </c>
      <c r="F311">
        <v>3.69</v>
      </c>
      <c r="G311" t="s">
        <v>66</v>
      </c>
      <c r="H311" t="s">
        <v>22</v>
      </c>
      <c r="I311" t="str">
        <f>IF(Data[[#This Row],[Truth Value]]=Data[[#This Row],[Correct]], "", "1")</f>
        <v/>
      </c>
      <c r="J311">
        <v>23</v>
      </c>
      <c r="K3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1">
        <f>INDEX(Sheet9!H$1:H$30,MATCH(Data[[#This Row],[Subject]],Sheet9!A$1:A$30))</f>
        <v>0.5625</v>
      </c>
      <c r="M311" t="str">
        <f>IF(J310=Data[[#This Row],[PrsntOrd]]-1,IF(OR(Data[[#This Row],[ID]]=B310+8,Data[[#This Row],[ID]]=B310-8),"Y",""),"")</f>
        <v/>
      </c>
    </row>
    <row r="312" spans="1:13">
      <c r="A312">
        <v>107</v>
      </c>
      <c r="B312">
        <v>31</v>
      </c>
      <c r="C312" t="s">
        <v>77</v>
      </c>
      <c r="D312" t="s">
        <v>78</v>
      </c>
      <c r="E312" t="s">
        <v>22</v>
      </c>
      <c r="F312">
        <v>3.4830000000000001</v>
      </c>
      <c r="G312" t="s">
        <v>66</v>
      </c>
      <c r="H312" t="s">
        <v>22</v>
      </c>
      <c r="I312" t="str">
        <f>IF(Data[[#This Row],[Truth Value]]=Data[[#This Row],[Correct]], "", "1")</f>
        <v/>
      </c>
      <c r="J312">
        <v>20</v>
      </c>
      <c r="K3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2">
        <f>INDEX(Sheet9!H$1:H$30,MATCH(Data[[#This Row],[Subject]],Sheet9!A$1:A$30))</f>
        <v>0.5625</v>
      </c>
      <c r="M312" t="str">
        <f>IF(J311=Data[[#This Row],[PrsntOrd]]-1,IF(OR(Data[[#This Row],[ID]]=B311+8,Data[[#This Row],[ID]]=B311-8),"Y",""),"")</f>
        <v/>
      </c>
    </row>
    <row r="313" spans="1:13">
      <c r="A313">
        <v>107</v>
      </c>
      <c r="B313">
        <v>32</v>
      </c>
      <c r="C313" t="s">
        <v>79</v>
      </c>
      <c r="D313" t="s">
        <v>80</v>
      </c>
      <c r="E313" t="s">
        <v>22</v>
      </c>
      <c r="F313">
        <v>4.899</v>
      </c>
      <c r="G313" t="s">
        <v>66</v>
      </c>
      <c r="H313" t="s">
        <v>22</v>
      </c>
      <c r="I313" t="str">
        <f>IF(Data[[#This Row],[Truth Value]]=Data[[#This Row],[Correct]], "", "1")</f>
        <v/>
      </c>
      <c r="J313">
        <v>14</v>
      </c>
      <c r="K3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3">
        <f>INDEX(Sheet9!H$1:H$30,MATCH(Data[[#This Row],[Subject]],Sheet9!A$1:A$30))</f>
        <v>0.5625</v>
      </c>
      <c r="M313" t="str">
        <f>IF(J312=Data[[#This Row],[PrsntOrd]]-1,IF(OR(Data[[#This Row],[ID]]=B312+8,Data[[#This Row],[ID]]=B312-8),"Y",""),"")</f>
        <v/>
      </c>
    </row>
    <row r="314" spans="1:13">
      <c r="A314">
        <v>107</v>
      </c>
      <c r="B314">
        <v>33</v>
      </c>
      <c r="C314" t="s">
        <v>81</v>
      </c>
      <c r="D314" t="s">
        <v>82</v>
      </c>
      <c r="E314" t="s">
        <v>22</v>
      </c>
      <c r="F314">
        <v>3.3220000000000001</v>
      </c>
      <c r="G314" t="s">
        <v>83</v>
      </c>
      <c r="H314" t="s">
        <v>22</v>
      </c>
      <c r="I314" t="str">
        <f>IF(Data[[#This Row],[Truth Value]]=Data[[#This Row],[Correct]], "", "1")</f>
        <v/>
      </c>
      <c r="J314">
        <v>2</v>
      </c>
      <c r="K3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4">
        <f>INDEX(Sheet9!H$1:H$30,MATCH(Data[[#This Row],[Subject]],Sheet9!A$1:A$30))</f>
        <v>0.5625</v>
      </c>
      <c r="M314" t="str">
        <f>IF(J313=Data[[#This Row],[PrsntOrd]]-1,IF(OR(Data[[#This Row],[ID]]=B313+8,Data[[#This Row],[ID]]=B313-8),"Y",""),"")</f>
        <v/>
      </c>
    </row>
    <row r="315" spans="1:13">
      <c r="A315">
        <v>107</v>
      </c>
      <c r="B315">
        <v>34</v>
      </c>
      <c r="C315" t="s">
        <v>84</v>
      </c>
      <c r="D315" t="s">
        <v>85</v>
      </c>
      <c r="E315" t="s">
        <v>15</v>
      </c>
      <c r="F315">
        <v>4.1630000000000003</v>
      </c>
      <c r="G315" t="s">
        <v>83</v>
      </c>
      <c r="H315" t="s">
        <v>15</v>
      </c>
      <c r="I315" t="str">
        <f>IF(Data[[#This Row],[Truth Value]]=Data[[#This Row],[Correct]], "", "1")</f>
        <v/>
      </c>
      <c r="J315">
        <v>25</v>
      </c>
      <c r="K3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5">
        <f>INDEX(Sheet9!H$1:H$30,MATCH(Data[[#This Row],[Subject]],Sheet9!A$1:A$30))</f>
        <v>0.5625</v>
      </c>
      <c r="M315" t="str">
        <f>IF(J314=Data[[#This Row],[PrsntOrd]]-1,IF(OR(Data[[#This Row],[ID]]=B314+8,Data[[#This Row],[ID]]=B314-8),"Y",""),"")</f>
        <v/>
      </c>
    </row>
    <row r="316" spans="1:13">
      <c r="A316">
        <v>107</v>
      </c>
      <c r="B316">
        <v>35</v>
      </c>
      <c r="C316" t="s">
        <v>86</v>
      </c>
      <c r="D316" t="s">
        <v>87</v>
      </c>
      <c r="E316" t="s">
        <v>22</v>
      </c>
      <c r="F316">
        <v>2.1800000000000002</v>
      </c>
      <c r="G316" t="s">
        <v>83</v>
      </c>
      <c r="H316" t="s">
        <v>22</v>
      </c>
      <c r="I316" t="str">
        <f>IF(Data[[#This Row],[Truth Value]]=Data[[#This Row],[Correct]], "", "1")</f>
        <v/>
      </c>
      <c r="J316">
        <v>31</v>
      </c>
      <c r="K3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6">
        <f>INDEX(Sheet9!H$1:H$30,MATCH(Data[[#This Row],[Subject]],Sheet9!A$1:A$30))</f>
        <v>0.5625</v>
      </c>
      <c r="M316" t="str">
        <f>IF(J315=Data[[#This Row],[PrsntOrd]]-1,IF(OR(Data[[#This Row],[ID]]=B315+8,Data[[#This Row],[ID]]=B315-8),"Y",""),"")</f>
        <v/>
      </c>
    </row>
    <row r="317" spans="1:13">
      <c r="A317">
        <v>107</v>
      </c>
      <c r="B317">
        <v>36</v>
      </c>
      <c r="C317" t="s">
        <v>88</v>
      </c>
      <c r="D317" t="s">
        <v>89</v>
      </c>
      <c r="E317" t="s">
        <v>22</v>
      </c>
      <c r="F317">
        <v>3.9710000000000001</v>
      </c>
      <c r="G317" t="s">
        <v>83</v>
      </c>
      <c r="H317" t="s">
        <v>22</v>
      </c>
      <c r="I317" t="str">
        <f>IF(Data[[#This Row],[Truth Value]]=Data[[#This Row],[Correct]], "", "1")</f>
        <v/>
      </c>
      <c r="J317">
        <v>16</v>
      </c>
      <c r="K3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7">
        <f>INDEX(Sheet9!H$1:H$30,MATCH(Data[[#This Row],[Subject]],Sheet9!A$1:A$30))</f>
        <v>0.5625</v>
      </c>
      <c r="M317" t="str">
        <f>IF(J316=Data[[#This Row],[PrsntOrd]]-1,IF(OR(Data[[#This Row],[ID]]=B316+8,Data[[#This Row],[ID]]=B316-8),"Y",""),"")</f>
        <v/>
      </c>
    </row>
    <row r="318" spans="1:13">
      <c r="A318">
        <v>107</v>
      </c>
      <c r="B318">
        <v>37</v>
      </c>
      <c r="C318" t="s">
        <v>90</v>
      </c>
      <c r="D318" t="s">
        <v>91</v>
      </c>
      <c r="E318" t="s">
        <v>15</v>
      </c>
      <c r="F318">
        <v>3.6269999999999998</v>
      </c>
      <c r="G318" t="s">
        <v>83</v>
      </c>
      <c r="H318" t="s">
        <v>15</v>
      </c>
      <c r="I318" t="str">
        <f>IF(Data[[#This Row],[Truth Value]]=Data[[#This Row],[Correct]], "", "1")</f>
        <v/>
      </c>
      <c r="J318">
        <v>29</v>
      </c>
      <c r="K3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8">
        <f>INDEX(Sheet9!H$1:H$30,MATCH(Data[[#This Row],[Subject]],Sheet9!A$1:A$30))</f>
        <v>0.5625</v>
      </c>
      <c r="M318" t="str">
        <f>IF(J317=Data[[#This Row],[PrsntOrd]]-1,IF(OR(Data[[#This Row],[ID]]=B317+8,Data[[#This Row],[ID]]=B317-8),"Y",""),"")</f>
        <v/>
      </c>
    </row>
    <row r="319" spans="1:13">
      <c r="A319">
        <v>107</v>
      </c>
      <c r="B319">
        <v>38</v>
      </c>
      <c r="C319" t="s">
        <v>92</v>
      </c>
      <c r="D319" t="s">
        <v>93</v>
      </c>
      <c r="E319" t="s">
        <v>15</v>
      </c>
      <c r="F319">
        <v>2.6429999999999998</v>
      </c>
      <c r="G319" t="s">
        <v>83</v>
      </c>
      <c r="H319" t="s">
        <v>22</v>
      </c>
      <c r="I319" t="str">
        <f>IF(Data[[#This Row],[Truth Value]]=Data[[#This Row],[Correct]], "", "1")</f>
        <v>1</v>
      </c>
      <c r="J319">
        <v>10</v>
      </c>
      <c r="K3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19">
        <f>INDEX(Sheet9!H$1:H$30,MATCH(Data[[#This Row],[Subject]],Sheet9!A$1:A$30))</f>
        <v>0.5625</v>
      </c>
      <c r="M319" t="str">
        <f>IF(J318=Data[[#This Row],[PrsntOrd]]-1,IF(OR(Data[[#This Row],[ID]]=B318+8,Data[[#This Row],[ID]]=B318-8),"Y",""),"")</f>
        <v/>
      </c>
    </row>
    <row r="320" spans="1:13">
      <c r="A320">
        <v>107</v>
      </c>
      <c r="B320">
        <v>39</v>
      </c>
      <c r="C320" t="s">
        <v>94</v>
      </c>
      <c r="D320" t="s">
        <v>95</v>
      </c>
      <c r="E320" t="s">
        <v>15</v>
      </c>
      <c r="F320">
        <v>4.0030000000000001</v>
      </c>
      <c r="G320" t="s">
        <v>83</v>
      </c>
      <c r="H320" t="s">
        <v>15</v>
      </c>
      <c r="I320" t="str">
        <f>IF(Data[[#This Row],[Truth Value]]=Data[[#This Row],[Correct]], "", "1")</f>
        <v/>
      </c>
      <c r="J320">
        <v>39</v>
      </c>
      <c r="K3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20">
        <f>INDEX(Sheet9!H$1:H$30,MATCH(Data[[#This Row],[Subject]],Sheet9!A$1:A$30))</f>
        <v>0.5625</v>
      </c>
      <c r="M320" t="str">
        <f>IF(J319=Data[[#This Row],[PrsntOrd]]-1,IF(OR(Data[[#This Row],[ID]]=B319+8,Data[[#This Row],[ID]]=B319-8),"Y",""),"")</f>
        <v/>
      </c>
    </row>
    <row r="321" spans="1:13">
      <c r="A321">
        <v>107</v>
      </c>
      <c r="B321">
        <v>40</v>
      </c>
      <c r="C321" t="s">
        <v>96</v>
      </c>
      <c r="D321" t="s">
        <v>97</v>
      </c>
      <c r="E321" t="s">
        <v>15</v>
      </c>
      <c r="F321">
        <v>3.2170000000000001</v>
      </c>
      <c r="G321" t="s">
        <v>83</v>
      </c>
      <c r="H321" t="s">
        <v>15</v>
      </c>
      <c r="I321" t="str">
        <f>IF(Data[[#This Row],[Truth Value]]=Data[[#This Row],[Correct]], "", "1")</f>
        <v/>
      </c>
      <c r="J321">
        <v>11</v>
      </c>
      <c r="K3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21">
        <f>INDEX(Sheet9!H$1:H$30,MATCH(Data[[#This Row],[Subject]],Sheet9!A$1:A$30))</f>
        <v>0.5625</v>
      </c>
      <c r="M321" t="str">
        <f>IF(J320=Data[[#This Row],[PrsntOrd]]-1,IF(OR(Data[[#This Row],[ID]]=B320+8,Data[[#This Row],[ID]]=B320-8),"Y",""),"")</f>
        <v/>
      </c>
    </row>
    <row r="322" spans="1:13">
      <c r="A322">
        <v>108</v>
      </c>
      <c r="B322">
        <v>10</v>
      </c>
      <c r="C322" t="s">
        <v>29</v>
      </c>
      <c r="D322" t="s">
        <v>30</v>
      </c>
      <c r="E322" t="s">
        <v>15</v>
      </c>
      <c r="F322">
        <v>11.66</v>
      </c>
      <c r="G322" t="s">
        <v>16</v>
      </c>
      <c r="H322" t="s">
        <v>22</v>
      </c>
      <c r="I322" t="str">
        <f>IF(Data[[#This Row],[Truth Value]]=Data[[#This Row],[Correct]], "", "1")</f>
        <v>1</v>
      </c>
      <c r="J322">
        <v>2</v>
      </c>
      <c r="K3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322">
        <f>INDEX(Sheet9!H$1:H$30,MATCH(Data[[#This Row],[Subject]],Sheet9!A$1:A$30))</f>
        <v>0.875</v>
      </c>
      <c r="M322" t="str">
        <f>IF(J321=Data[[#This Row],[PrsntOrd]]-1,IF(OR(Data[[#This Row],[ID]]=B321+8,Data[[#This Row],[ID]]=B321-8),"Y",""),"")</f>
        <v/>
      </c>
    </row>
    <row r="323" spans="1:13">
      <c r="A323">
        <v>108</v>
      </c>
      <c r="B323">
        <v>6</v>
      </c>
      <c r="C323" t="s">
        <v>17</v>
      </c>
      <c r="D323" t="s">
        <v>18</v>
      </c>
      <c r="E323" t="s">
        <v>15</v>
      </c>
      <c r="F323">
        <v>8.7870000000000008</v>
      </c>
      <c r="G323" t="s">
        <v>19</v>
      </c>
      <c r="H323" t="s">
        <v>15</v>
      </c>
      <c r="I323" t="str">
        <f>IF(Data[[#This Row],[Truth Value]]=Data[[#This Row],[Correct]], "", "1")</f>
        <v/>
      </c>
      <c r="J323">
        <v>4</v>
      </c>
      <c r="K3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23">
        <f>INDEX(Sheet9!H$1:H$30,MATCH(Data[[#This Row],[Subject]],Sheet9!A$1:A$30))</f>
        <v>0.875</v>
      </c>
      <c r="M323" t="str">
        <f>IF(J322=Data[[#This Row],[PrsntOrd]]-1,IF(OR(Data[[#This Row],[ID]]=B322+8,Data[[#This Row],[ID]]=B322-8),"Y",""),"")</f>
        <v/>
      </c>
    </row>
    <row r="324" spans="1:13">
      <c r="A324">
        <v>108</v>
      </c>
      <c r="B324">
        <v>15</v>
      </c>
      <c r="C324" t="s">
        <v>43</v>
      </c>
      <c r="D324" t="s">
        <v>100</v>
      </c>
      <c r="E324" t="s">
        <v>15</v>
      </c>
      <c r="F324">
        <v>10.57</v>
      </c>
      <c r="G324" t="s">
        <v>16</v>
      </c>
      <c r="H324" t="s">
        <v>22</v>
      </c>
      <c r="I324" t="str">
        <f>IF(Data[[#This Row],[Truth Value]]=Data[[#This Row],[Correct]], "", "1")</f>
        <v>1</v>
      </c>
      <c r="J324">
        <v>7</v>
      </c>
      <c r="K3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324">
        <f>INDEX(Sheet9!H$1:H$30,MATCH(Data[[#This Row],[Subject]],Sheet9!A$1:A$30))</f>
        <v>0.875</v>
      </c>
      <c r="M324" t="str">
        <f>IF(J323=Data[[#This Row],[PrsntOrd]]-1,IF(OR(Data[[#This Row],[ID]]=B323+8,Data[[#This Row],[ID]]=B323-8),"Y",""),"")</f>
        <v/>
      </c>
    </row>
    <row r="325" spans="1:13">
      <c r="A325">
        <v>108</v>
      </c>
      <c r="B325">
        <v>3</v>
      </c>
      <c r="C325" t="s">
        <v>39</v>
      </c>
      <c r="D325" t="s">
        <v>36</v>
      </c>
      <c r="E325" t="s">
        <v>15</v>
      </c>
      <c r="F325">
        <v>5.7389999999999999</v>
      </c>
      <c r="G325" t="s">
        <v>19</v>
      </c>
      <c r="H325" t="s">
        <v>15</v>
      </c>
      <c r="I325" t="str">
        <f>IF(Data[[#This Row],[Truth Value]]=Data[[#This Row],[Correct]], "", "1")</f>
        <v/>
      </c>
      <c r="J325">
        <v>10</v>
      </c>
      <c r="K3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25">
        <f>INDEX(Sheet9!H$1:H$30,MATCH(Data[[#This Row],[Subject]],Sheet9!A$1:A$30))</f>
        <v>0.875</v>
      </c>
      <c r="M325" t="str">
        <f>IF(J324=Data[[#This Row],[PrsntOrd]]-1,IF(OR(Data[[#This Row],[ID]]=B324+8,Data[[#This Row],[ID]]=B324-8),"Y",""),"")</f>
        <v/>
      </c>
    </row>
    <row r="326" spans="1:13">
      <c r="A326">
        <v>108</v>
      </c>
      <c r="B326">
        <v>1</v>
      </c>
      <c r="C326" t="s">
        <v>45</v>
      </c>
      <c r="D326" t="s">
        <v>46</v>
      </c>
      <c r="E326" t="s">
        <v>22</v>
      </c>
      <c r="F326">
        <v>6.7450000000000001</v>
      </c>
      <c r="G326" t="s">
        <v>19</v>
      </c>
      <c r="H326" t="s">
        <v>22</v>
      </c>
      <c r="I326" t="str">
        <f>IF(Data[[#This Row],[Truth Value]]=Data[[#This Row],[Correct]], "", "1")</f>
        <v/>
      </c>
      <c r="J326">
        <v>11</v>
      </c>
      <c r="K3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26">
        <f>INDEX(Sheet9!H$1:H$30,MATCH(Data[[#This Row],[Subject]],Sheet9!A$1:A$30))</f>
        <v>0.875</v>
      </c>
      <c r="M326" t="str">
        <f>IF(J325=Data[[#This Row],[PrsntOrd]]-1,IF(OR(Data[[#This Row],[ID]]=B325+8,Data[[#This Row],[ID]]=B325-8),"Y",""),"")</f>
        <v/>
      </c>
    </row>
    <row r="327" spans="1:13">
      <c r="A327">
        <v>108</v>
      </c>
      <c r="B327">
        <v>9</v>
      </c>
      <c r="C327" t="s">
        <v>23</v>
      </c>
      <c r="D327" t="s">
        <v>24</v>
      </c>
      <c r="E327" t="s">
        <v>22</v>
      </c>
      <c r="F327">
        <v>8.2899999999999991</v>
      </c>
      <c r="G327" t="s">
        <v>16</v>
      </c>
      <c r="H327" t="s">
        <v>15</v>
      </c>
      <c r="I327" t="str">
        <f>IF(Data[[#This Row],[Truth Value]]=Data[[#This Row],[Correct]], "", "1")</f>
        <v>1</v>
      </c>
      <c r="J327">
        <v>14</v>
      </c>
      <c r="K3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327">
        <f>INDEX(Sheet9!H$1:H$30,MATCH(Data[[#This Row],[Subject]],Sheet9!A$1:A$30))</f>
        <v>0.875</v>
      </c>
      <c r="M327" t="str">
        <f>IF(J326=Data[[#This Row],[PrsntOrd]]-1,IF(OR(Data[[#This Row],[ID]]=B326+8,Data[[#This Row],[ID]]=B326-8),"Y",""),"")</f>
        <v/>
      </c>
    </row>
    <row r="328" spans="1:13">
      <c r="A328">
        <v>108</v>
      </c>
      <c r="B328">
        <v>5</v>
      </c>
      <c r="C328" t="s">
        <v>33</v>
      </c>
      <c r="D328" t="s">
        <v>34</v>
      </c>
      <c r="E328" t="s">
        <v>22</v>
      </c>
      <c r="F328">
        <v>9.9239999999999995</v>
      </c>
      <c r="G328" t="s">
        <v>19</v>
      </c>
      <c r="H328" t="s">
        <v>22</v>
      </c>
      <c r="I328" t="str">
        <f>IF(Data[[#This Row],[Truth Value]]=Data[[#This Row],[Correct]], "", "1")</f>
        <v/>
      </c>
      <c r="J328">
        <v>16</v>
      </c>
      <c r="K3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28">
        <f>INDEX(Sheet9!H$1:H$30,MATCH(Data[[#This Row],[Subject]],Sheet9!A$1:A$30))</f>
        <v>0.875</v>
      </c>
      <c r="M328" t="str">
        <f>IF(J327=Data[[#This Row],[PrsntOrd]]-1,IF(OR(Data[[#This Row],[ID]]=B327+8,Data[[#This Row],[ID]]=B327-8),"Y",""),"")</f>
        <v/>
      </c>
    </row>
    <row r="329" spans="1:13">
      <c r="A329">
        <v>108</v>
      </c>
      <c r="B329">
        <v>11</v>
      </c>
      <c r="C329" t="s">
        <v>35</v>
      </c>
      <c r="D329" t="s">
        <v>36</v>
      </c>
      <c r="E329" t="s">
        <v>22</v>
      </c>
      <c r="F329">
        <v>6.1859999999999999</v>
      </c>
      <c r="G329" t="s">
        <v>16</v>
      </c>
      <c r="H329" t="s">
        <v>15</v>
      </c>
      <c r="I329" t="str">
        <f>IF(Data[[#This Row],[Truth Value]]=Data[[#This Row],[Correct]], "", "1")</f>
        <v>1</v>
      </c>
      <c r="J329">
        <v>20</v>
      </c>
      <c r="K3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329">
        <f>INDEX(Sheet9!H$1:H$30,MATCH(Data[[#This Row],[Subject]],Sheet9!A$1:A$30))</f>
        <v>0.875</v>
      </c>
      <c r="M329" t="str">
        <f>IF(J328=Data[[#This Row],[PrsntOrd]]-1,IF(OR(Data[[#This Row],[ID]]=B328+8,Data[[#This Row],[ID]]=B328-8),"Y",""),"")</f>
        <v/>
      </c>
    </row>
    <row r="330" spans="1:13">
      <c r="A330">
        <v>108</v>
      </c>
      <c r="B330">
        <v>7</v>
      </c>
      <c r="C330" t="s">
        <v>20</v>
      </c>
      <c r="D330" t="s">
        <v>21</v>
      </c>
      <c r="E330" t="s">
        <v>22</v>
      </c>
      <c r="F330">
        <v>7.0510000000000002</v>
      </c>
      <c r="G330" t="s">
        <v>19</v>
      </c>
      <c r="H330" t="s">
        <v>22</v>
      </c>
      <c r="I330" t="str">
        <f>IF(Data[[#This Row],[Truth Value]]=Data[[#This Row],[Correct]], "", "1")</f>
        <v/>
      </c>
      <c r="J330">
        <v>21</v>
      </c>
      <c r="K3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30">
        <f>INDEX(Sheet9!H$1:H$30,MATCH(Data[[#This Row],[Subject]],Sheet9!A$1:A$30))</f>
        <v>0.875</v>
      </c>
      <c r="M330" t="str">
        <f>IF(J329=Data[[#This Row],[PrsntOrd]]-1,IF(OR(Data[[#This Row],[ID]]=B329+8,Data[[#This Row],[ID]]=B329-8),"Y",""),"")</f>
        <v/>
      </c>
    </row>
    <row r="331" spans="1:13">
      <c r="A331">
        <v>108</v>
      </c>
      <c r="B331">
        <v>16</v>
      </c>
      <c r="C331" t="s">
        <v>13</v>
      </c>
      <c r="D331" t="s">
        <v>14</v>
      </c>
      <c r="E331" t="s">
        <v>22</v>
      </c>
      <c r="F331">
        <v>14.24</v>
      </c>
      <c r="G331" t="s">
        <v>16</v>
      </c>
      <c r="H331" t="s">
        <v>15</v>
      </c>
      <c r="I331" t="str">
        <f>IF(Data[[#This Row],[Truth Value]]=Data[[#This Row],[Correct]], "", "1")</f>
        <v>1</v>
      </c>
      <c r="J331">
        <v>24</v>
      </c>
      <c r="K3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331">
        <f>INDEX(Sheet9!H$1:H$30,MATCH(Data[[#This Row],[Subject]],Sheet9!A$1:A$30))</f>
        <v>0.875</v>
      </c>
      <c r="M331" t="str">
        <f>IF(J330=Data[[#This Row],[PrsntOrd]]-1,IF(OR(Data[[#This Row],[ID]]=B330+8,Data[[#This Row],[ID]]=B330-8),"Y",""),"")</f>
        <v/>
      </c>
    </row>
    <row r="332" spans="1:13">
      <c r="A332">
        <v>108</v>
      </c>
      <c r="B332">
        <v>12</v>
      </c>
      <c r="C332" t="s">
        <v>41</v>
      </c>
      <c r="D332" t="s">
        <v>42</v>
      </c>
      <c r="E332" t="s">
        <v>22</v>
      </c>
      <c r="F332">
        <v>11.41</v>
      </c>
      <c r="G332" t="s">
        <v>16</v>
      </c>
      <c r="H332" t="s">
        <v>22</v>
      </c>
      <c r="I332" t="str">
        <f>IF(Data[[#This Row],[Truth Value]]=Data[[#This Row],[Correct]], "", "1")</f>
        <v/>
      </c>
      <c r="J332">
        <v>27</v>
      </c>
      <c r="K3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332">
        <f>INDEX(Sheet9!H$1:H$30,MATCH(Data[[#This Row],[Subject]],Sheet9!A$1:A$30))</f>
        <v>0.875</v>
      </c>
      <c r="M332" t="str">
        <f>IF(J331=Data[[#This Row],[PrsntOrd]]-1,IF(OR(Data[[#This Row],[ID]]=B331+8,Data[[#This Row],[ID]]=B331-8),"Y",""),"")</f>
        <v/>
      </c>
    </row>
    <row r="333" spans="1:13">
      <c r="A333">
        <v>108</v>
      </c>
      <c r="B333">
        <v>2</v>
      </c>
      <c r="C333" t="s">
        <v>40</v>
      </c>
      <c r="D333" t="s">
        <v>30</v>
      </c>
      <c r="E333" t="s">
        <v>15</v>
      </c>
      <c r="F333">
        <v>5.7480000000000002</v>
      </c>
      <c r="G333" t="s">
        <v>19</v>
      </c>
      <c r="H333" t="s">
        <v>15</v>
      </c>
      <c r="I333" t="str">
        <f>IF(Data[[#This Row],[Truth Value]]=Data[[#This Row],[Correct]], "", "1")</f>
        <v/>
      </c>
      <c r="J333">
        <v>29</v>
      </c>
      <c r="K3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33">
        <f>INDEX(Sheet9!H$1:H$30,MATCH(Data[[#This Row],[Subject]],Sheet9!A$1:A$30))</f>
        <v>0.875</v>
      </c>
      <c r="M333" t="str">
        <f>IF(J332=Data[[#This Row],[PrsntOrd]]-1,IF(OR(Data[[#This Row],[ID]]=B332+8,Data[[#This Row],[ID]]=B332-8),"Y",""),"")</f>
        <v/>
      </c>
    </row>
    <row r="334" spans="1:13">
      <c r="A334">
        <v>108</v>
      </c>
      <c r="B334">
        <v>8</v>
      </c>
      <c r="C334" t="s">
        <v>27</v>
      </c>
      <c r="D334" t="s">
        <v>28</v>
      </c>
      <c r="E334" t="s">
        <v>22</v>
      </c>
      <c r="F334">
        <v>5.6760000000000002</v>
      </c>
      <c r="G334" t="s">
        <v>19</v>
      </c>
      <c r="H334" t="s">
        <v>22</v>
      </c>
      <c r="I334" t="str">
        <f>IF(Data[[#This Row],[Truth Value]]=Data[[#This Row],[Correct]], "", "1")</f>
        <v/>
      </c>
      <c r="J334">
        <v>31</v>
      </c>
      <c r="K3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34">
        <f>INDEX(Sheet9!H$1:H$30,MATCH(Data[[#This Row],[Subject]],Sheet9!A$1:A$30))</f>
        <v>0.875</v>
      </c>
      <c r="M334" t="str">
        <f>IF(J333=Data[[#This Row],[PrsntOrd]]-1,IF(OR(Data[[#This Row],[ID]]=B333+8,Data[[#This Row],[ID]]=B333-8),"Y",""),"")</f>
        <v/>
      </c>
    </row>
    <row r="335" spans="1:13">
      <c r="A335">
        <v>108</v>
      </c>
      <c r="B335">
        <v>13</v>
      </c>
      <c r="C335" t="s">
        <v>25</v>
      </c>
      <c r="D335" t="s">
        <v>99</v>
      </c>
      <c r="E335" t="s">
        <v>22</v>
      </c>
      <c r="F335">
        <v>13.05</v>
      </c>
      <c r="G335" t="s">
        <v>16</v>
      </c>
      <c r="H335" t="s">
        <v>15</v>
      </c>
      <c r="I335" t="str">
        <f>IF(Data[[#This Row],[Truth Value]]=Data[[#This Row],[Correct]], "", "1")</f>
        <v>1</v>
      </c>
      <c r="J335">
        <v>33</v>
      </c>
      <c r="K3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335">
        <f>INDEX(Sheet9!H$1:H$30,MATCH(Data[[#This Row],[Subject]],Sheet9!A$1:A$30))</f>
        <v>0.875</v>
      </c>
      <c r="M335" t="str">
        <f>IF(J334=Data[[#This Row],[PrsntOrd]]-1,IF(OR(Data[[#This Row],[ID]]=B334+8,Data[[#This Row],[ID]]=B334-8),"Y",""),"")</f>
        <v/>
      </c>
    </row>
    <row r="336" spans="1:13">
      <c r="A336">
        <v>108</v>
      </c>
      <c r="B336">
        <v>14</v>
      </c>
      <c r="C336" t="s">
        <v>37</v>
      </c>
      <c r="D336" t="s">
        <v>38</v>
      </c>
      <c r="E336" t="s">
        <v>22</v>
      </c>
      <c r="F336">
        <v>6.8109999999999999</v>
      </c>
      <c r="G336" t="s">
        <v>16</v>
      </c>
      <c r="H336" t="s">
        <v>22</v>
      </c>
      <c r="I336" t="str">
        <f>IF(Data[[#This Row],[Truth Value]]=Data[[#This Row],[Correct]], "", "1")</f>
        <v/>
      </c>
      <c r="J336">
        <v>39</v>
      </c>
      <c r="K3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336">
        <f>INDEX(Sheet9!H$1:H$30,MATCH(Data[[#This Row],[Subject]],Sheet9!A$1:A$30))</f>
        <v>0.875</v>
      </c>
      <c r="M336" t="str">
        <f>IF(J335=Data[[#This Row],[PrsntOrd]]-1,IF(OR(Data[[#This Row],[ID]]=B335+8,Data[[#This Row],[ID]]=B335-8),"Y",""),"")</f>
        <v/>
      </c>
    </row>
    <row r="337" spans="1:13">
      <c r="A337">
        <v>108</v>
      </c>
      <c r="B337">
        <v>4</v>
      </c>
      <c r="C337" t="s">
        <v>31</v>
      </c>
      <c r="D337" t="s">
        <v>32</v>
      </c>
      <c r="E337" t="s">
        <v>15</v>
      </c>
      <c r="F337">
        <v>3.4670000000000001</v>
      </c>
      <c r="G337" t="s">
        <v>19</v>
      </c>
      <c r="H337" t="s">
        <v>15</v>
      </c>
      <c r="I337" t="str">
        <f>IF(Data[[#This Row],[Truth Value]]=Data[[#This Row],[Correct]], "", "1")</f>
        <v/>
      </c>
      <c r="J337">
        <v>40</v>
      </c>
      <c r="K3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37">
        <f>INDEX(Sheet9!H$1:H$30,MATCH(Data[[#This Row],[Subject]],Sheet9!A$1:A$30))</f>
        <v>0.875</v>
      </c>
      <c r="M337" t="str">
        <f>IF(J336=Data[[#This Row],[PrsntOrd]]-1,IF(OR(Data[[#This Row],[ID]]=B336+8,Data[[#This Row],[ID]]=B336-8),"Y",""),"")</f>
        <v/>
      </c>
    </row>
    <row r="338" spans="1:13">
      <c r="A338">
        <v>108</v>
      </c>
      <c r="B338">
        <v>17</v>
      </c>
      <c r="C338" t="s">
        <v>47</v>
      </c>
      <c r="D338" t="s">
        <v>48</v>
      </c>
      <c r="E338" t="s">
        <v>15</v>
      </c>
      <c r="F338">
        <v>5.0819999999999999</v>
      </c>
      <c r="G338" t="s">
        <v>49</v>
      </c>
      <c r="H338" t="s">
        <v>15</v>
      </c>
      <c r="I338" t="str">
        <f>IF(Data[[#This Row],[Truth Value]]=Data[[#This Row],[Correct]], "", "1")</f>
        <v/>
      </c>
      <c r="J338">
        <v>35</v>
      </c>
      <c r="K3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38">
        <f>INDEX(Sheet9!H$1:H$30,MATCH(Data[[#This Row],[Subject]],Sheet9!A$1:A$30))</f>
        <v>0.875</v>
      </c>
      <c r="M338" t="str">
        <f>IF(J337=Data[[#This Row],[PrsntOrd]]-1,IF(OR(Data[[#This Row],[ID]]=B337+8,Data[[#This Row],[ID]]=B337-8),"Y",""),"")</f>
        <v/>
      </c>
    </row>
    <row r="339" spans="1:13">
      <c r="A339">
        <v>108</v>
      </c>
      <c r="B339">
        <v>18</v>
      </c>
      <c r="C339" t="s">
        <v>50</v>
      </c>
      <c r="D339" t="s">
        <v>51</v>
      </c>
      <c r="E339" t="s">
        <v>15</v>
      </c>
      <c r="F339">
        <v>6.3780000000000001</v>
      </c>
      <c r="G339" t="s">
        <v>49</v>
      </c>
      <c r="H339" t="s">
        <v>15</v>
      </c>
      <c r="I339" t="str">
        <f>IF(Data[[#This Row],[Truth Value]]=Data[[#This Row],[Correct]], "", "1")</f>
        <v/>
      </c>
      <c r="J339">
        <v>15</v>
      </c>
      <c r="K3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39">
        <f>INDEX(Sheet9!H$1:H$30,MATCH(Data[[#This Row],[Subject]],Sheet9!A$1:A$30))</f>
        <v>0.875</v>
      </c>
      <c r="M339" t="str">
        <f>IF(J338=Data[[#This Row],[PrsntOrd]]-1,IF(OR(Data[[#This Row],[ID]]=B338+8,Data[[#This Row],[ID]]=B338-8),"Y",""),"")</f>
        <v/>
      </c>
    </row>
    <row r="340" spans="1:13">
      <c r="A340">
        <v>108</v>
      </c>
      <c r="B340">
        <v>19</v>
      </c>
      <c r="C340" t="s">
        <v>52</v>
      </c>
      <c r="D340" t="s">
        <v>53</v>
      </c>
      <c r="E340" t="s">
        <v>22</v>
      </c>
      <c r="F340">
        <v>10.29</v>
      </c>
      <c r="G340" t="s">
        <v>49</v>
      </c>
      <c r="H340" t="s">
        <v>22</v>
      </c>
      <c r="I340" t="str">
        <f>IF(Data[[#This Row],[Truth Value]]=Data[[#This Row],[Correct]], "", "1")</f>
        <v/>
      </c>
      <c r="J340">
        <v>18</v>
      </c>
      <c r="K3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0">
        <f>INDEX(Sheet9!H$1:H$30,MATCH(Data[[#This Row],[Subject]],Sheet9!A$1:A$30))</f>
        <v>0.875</v>
      </c>
      <c r="M340" t="str">
        <f>IF(J339=Data[[#This Row],[PrsntOrd]]-1,IF(OR(Data[[#This Row],[ID]]=B339+8,Data[[#This Row],[ID]]=B339-8),"Y",""),"")</f>
        <v/>
      </c>
    </row>
    <row r="341" spans="1:13">
      <c r="A341">
        <v>108</v>
      </c>
      <c r="B341">
        <v>20</v>
      </c>
      <c r="C341" t="s">
        <v>54</v>
      </c>
      <c r="D341" t="s">
        <v>55</v>
      </c>
      <c r="E341" t="s">
        <v>22</v>
      </c>
      <c r="F341">
        <v>8.2739999999999991</v>
      </c>
      <c r="G341" t="s">
        <v>49</v>
      </c>
      <c r="H341" t="s">
        <v>22</v>
      </c>
      <c r="I341" t="str">
        <f>IF(Data[[#This Row],[Truth Value]]=Data[[#This Row],[Correct]], "", "1")</f>
        <v/>
      </c>
      <c r="J341">
        <v>25</v>
      </c>
      <c r="K3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1">
        <f>INDEX(Sheet9!H$1:H$30,MATCH(Data[[#This Row],[Subject]],Sheet9!A$1:A$30))</f>
        <v>0.875</v>
      </c>
      <c r="M341" t="str">
        <f>IF(J340=Data[[#This Row],[PrsntOrd]]-1,IF(OR(Data[[#This Row],[ID]]=B340+8,Data[[#This Row],[ID]]=B340-8),"Y",""),"")</f>
        <v/>
      </c>
    </row>
    <row r="342" spans="1:13">
      <c r="A342">
        <v>108</v>
      </c>
      <c r="B342">
        <v>21</v>
      </c>
      <c r="C342" t="s">
        <v>56</v>
      </c>
      <c r="D342" t="s">
        <v>57</v>
      </c>
      <c r="E342" t="s">
        <v>22</v>
      </c>
      <c r="F342">
        <v>9.3780000000000001</v>
      </c>
      <c r="G342" t="s">
        <v>49</v>
      </c>
      <c r="H342" t="s">
        <v>22</v>
      </c>
      <c r="I342" t="str">
        <f>IF(Data[[#This Row],[Truth Value]]=Data[[#This Row],[Correct]], "", "1")</f>
        <v/>
      </c>
      <c r="J342">
        <v>6</v>
      </c>
      <c r="K3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2">
        <f>INDEX(Sheet9!H$1:H$30,MATCH(Data[[#This Row],[Subject]],Sheet9!A$1:A$30))</f>
        <v>0.875</v>
      </c>
      <c r="M342" t="str">
        <f>IF(J341=Data[[#This Row],[PrsntOrd]]-1,IF(OR(Data[[#This Row],[ID]]=B341+8,Data[[#This Row],[ID]]=B341-8),"Y",""),"")</f>
        <v/>
      </c>
    </row>
    <row r="343" spans="1:13">
      <c r="A343">
        <v>108</v>
      </c>
      <c r="B343">
        <v>22</v>
      </c>
      <c r="C343" t="s">
        <v>58</v>
      </c>
      <c r="D343" t="s">
        <v>59</v>
      </c>
      <c r="E343" t="s">
        <v>15</v>
      </c>
      <c r="F343">
        <v>4.2050000000000001</v>
      </c>
      <c r="G343" t="s">
        <v>49</v>
      </c>
      <c r="H343" t="s">
        <v>15</v>
      </c>
      <c r="I343" t="str">
        <f>IF(Data[[#This Row],[Truth Value]]=Data[[#This Row],[Correct]], "", "1")</f>
        <v/>
      </c>
      <c r="J343">
        <v>5</v>
      </c>
      <c r="K3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3">
        <f>INDEX(Sheet9!H$1:H$30,MATCH(Data[[#This Row],[Subject]],Sheet9!A$1:A$30))</f>
        <v>0.875</v>
      </c>
      <c r="M343" t="str">
        <f>IF(J342=Data[[#This Row],[PrsntOrd]]-1,IF(OR(Data[[#This Row],[ID]]=B342+8,Data[[#This Row],[ID]]=B342-8),"Y",""),"")</f>
        <v/>
      </c>
    </row>
    <row r="344" spans="1:13">
      <c r="A344">
        <v>108</v>
      </c>
      <c r="B344">
        <v>23</v>
      </c>
      <c r="C344" t="s">
        <v>60</v>
      </c>
      <c r="D344" t="s">
        <v>98</v>
      </c>
      <c r="E344" t="s">
        <v>15</v>
      </c>
      <c r="F344">
        <v>8.5299999999999994</v>
      </c>
      <c r="G344" t="s">
        <v>49</v>
      </c>
      <c r="H344" t="s">
        <v>15</v>
      </c>
      <c r="I344" t="str">
        <f>IF(Data[[#This Row],[Truth Value]]=Data[[#This Row],[Correct]], "", "1")</f>
        <v/>
      </c>
      <c r="J344">
        <v>26</v>
      </c>
      <c r="K3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4">
        <f>INDEX(Sheet9!H$1:H$30,MATCH(Data[[#This Row],[Subject]],Sheet9!A$1:A$30))</f>
        <v>0.875</v>
      </c>
      <c r="M344" t="str">
        <f>IF(J343=Data[[#This Row],[PrsntOrd]]-1,IF(OR(Data[[#This Row],[ID]]=B343+8,Data[[#This Row],[ID]]=B343-8),"Y",""),"")</f>
        <v/>
      </c>
    </row>
    <row r="345" spans="1:13">
      <c r="A345">
        <v>108</v>
      </c>
      <c r="B345">
        <v>24</v>
      </c>
      <c r="C345" t="s">
        <v>62</v>
      </c>
      <c r="D345" t="s">
        <v>63</v>
      </c>
      <c r="E345" t="s">
        <v>22</v>
      </c>
      <c r="F345">
        <v>7.8490000000000002</v>
      </c>
      <c r="G345" t="s">
        <v>49</v>
      </c>
      <c r="H345" t="s">
        <v>22</v>
      </c>
      <c r="I345" t="str">
        <f>IF(Data[[#This Row],[Truth Value]]=Data[[#This Row],[Correct]], "", "1")</f>
        <v/>
      </c>
      <c r="J345">
        <v>36</v>
      </c>
      <c r="K3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5">
        <f>INDEX(Sheet9!H$1:H$30,MATCH(Data[[#This Row],[Subject]],Sheet9!A$1:A$30))</f>
        <v>0.875</v>
      </c>
      <c r="M345" t="str">
        <f>IF(J344=Data[[#This Row],[PrsntOrd]]-1,IF(OR(Data[[#This Row],[ID]]=B344+8,Data[[#This Row],[ID]]=B344-8),"Y",""),"")</f>
        <v/>
      </c>
    </row>
    <row r="346" spans="1:13">
      <c r="A346">
        <v>108</v>
      </c>
      <c r="B346">
        <v>25</v>
      </c>
      <c r="C346" t="s">
        <v>64</v>
      </c>
      <c r="D346" t="s">
        <v>65</v>
      </c>
      <c r="E346" t="s">
        <v>15</v>
      </c>
      <c r="F346">
        <v>8.42</v>
      </c>
      <c r="G346" t="s">
        <v>66</v>
      </c>
      <c r="H346" t="s">
        <v>15</v>
      </c>
      <c r="I346" t="str">
        <f>IF(Data[[#This Row],[Truth Value]]=Data[[#This Row],[Correct]], "", "1")</f>
        <v/>
      </c>
      <c r="J346">
        <v>28</v>
      </c>
      <c r="K3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6">
        <f>INDEX(Sheet9!H$1:H$30,MATCH(Data[[#This Row],[Subject]],Sheet9!A$1:A$30))</f>
        <v>0.875</v>
      </c>
      <c r="M346" t="str">
        <f>IF(J345=Data[[#This Row],[PrsntOrd]]-1,IF(OR(Data[[#This Row],[ID]]=B345+8,Data[[#This Row],[ID]]=B345-8),"Y",""),"")</f>
        <v/>
      </c>
    </row>
    <row r="347" spans="1:13">
      <c r="A347">
        <v>108</v>
      </c>
      <c r="B347">
        <v>26</v>
      </c>
      <c r="C347" t="s">
        <v>67</v>
      </c>
      <c r="D347" t="s">
        <v>68</v>
      </c>
      <c r="E347" t="s">
        <v>22</v>
      </c>
      <c r="F347">
        <v>10.55</v>
      </c>
      <c r="G347" t="s">
        <v>66</v>
      </c>
      <c r="H347" t="s">
        <v>22</v>
      </c>
      <c r="I347" t="str">
        <f>IF(Data[[#This Row],[Truth Value]]=Data[[#This Row],[Correct]], "", "1")</f>
        <v/>
      </c>
      <c r="J347">
        <v>37</v>
      </c>
      <c r="K3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7">
        <f>INDEX(Sheet9!H$1:H$30,MATCH(Data[[#This Row],[Subject]],Sheet9!A$1:A$30))</f>
        <v>0.875</v>
      </c>
      <c r="M347" t="str">
        <f>IF(J346=Data[[#This Row],[PrsntOrd]]-1,IF(OR(Data[[#This Row],[ID]]=B346+8,Data[[#This Row],[ID]]=B346-8),"Y",""),"")</f>
        <v/>
      </c>
    </row>
    <row r="348" spans="1:13">
      <c r="A348">
        <v>108</v>
      </c>
      <c r="B348">
        <v>27</v>
      </c>
      <c r="C348" t="s">
        <v>69</v>
      </c>
      <c r="D348" t="s">
        <v>70</v>
      </c>
      <c r="E348" t="s">
        <v>15</v>
      </c>
      <c r="F348">
        <v>7.9139999999999997</v>
      </c>
      <c r="G348" t="s">
        <v>66</v>
      </c>
      <c r="H348" t="s">
        <v>15</v>
      </c>
      <c r="I348" t="str">
        <f>IF(Data[[#This Row],[Truth Value]]=Data[[#This Row],[Correct]], "", "1")</f>
        <v/>
      </c>
      <c r="J348">
        <v>8</v>
      </c>
      <c r="K3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8">
        <f>INDEX(Sheet9!H$1:H$30,MATCH(Data[[#This Row],[Subject]],Sheet9!A$1:A$30))</f>
        <v>0.875</v>
      </c>
      <c r="M348" t="str">
        <f>IF(J347=Data[[#This Row],[PrsntOrd]]-1,IF(OR(Data[[#This Row],[ID]]=B347+8,Data[[#This Row],[ID]]=B347-8),"Y",""),"")</f>
        <v/>
      </c>
    </row>
    <row r="349" spans="1:13">
      <c r="A349">
        <v>108</v>
      </c>
      <c r="B349">
        <v>28</v>
      </c>
      <c r="C349" t="s">
        <v>71</v>
      </c>
      <c r="D349" t="s">
        <v>72</v>
      </c>
      <c r="E349" t="s">
        <v>15</v>
      </c>
      <c r="F349">
        <v>12.81</v>
      </c>
      <c r="G349" t="s">
        <v>66</v>
      </c>
      <c r="H349" t="s">
        <v>15</v>
      </c>
      <c r="I349" t="str">
        <f>IF(Data[[#This Row],[Truth Value]]=Data[[#This Row],[Correct]], "", "1")</f>
        <v/>
      </c>
      <c r="J349">
        <v>19</v>
      </c>
      <c r="K3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49">
        <f>INDEX(Sheet9!H$1:H$30,MATCH(Data[[#This Row],[Subject]],Sheet9!A$1:A$30))</f>
        <v>0.875</v>
      </c>
      <c r="M349" t="str">
        <f>IF(J348=Data[[#This Row],[PrsntOrd]]-1,IF(OR(Data[[#This Row],[ID]]=B348+8,Data[[#This Row],[ID]]=B348-8),"Y",""),"")</f>
        <v/>
      </c>
    </row>
    <row r="350" spans="1:13">
      <c r="A350">
        <v>108</v>
      </c>
      <c r="B350">
        <v>29</v>
      </c>
      <c r="C350" t="s">
        <v>73</v>
      </c>
      <c r="D350" t="s">
        <v>74</v>
      </c>
      <c r="E350" t="s">
        <v>15</v>
      </c>
      <c r="F350">
        <v>7.94</v>
      </c>
      <c r="G350" t="s">
        <v>66</v>
      </c>
      <c r="H350" t="s">
        <v>15</v>
      </c>
      <c r="I350" t="str">
        <f>IF(Data[[#This Row],[Truth Value]]=Data[[#This Row],[Correct]], "", "1")</f>
        <v/>
      </c>
      <c r="J350">
        <v>22</v>
      </c>
      <c r="K3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0">
        <f>INDEX(Sheet9!H$1:H$30,MATCH(Data[[#This Row],[Subject]],Sheet9!A$1:A$30))</f>
        <v>0.875</v>
      </c>
      <c r="M350" t="str">
        <f>IF(J349=Data[[#This Row],[PrsntOrd]]-1,IF(OR(Data[[#This Row],[ID]]=B349+8,Data[[#This Row],[ID]]=B349-8),"Y",""),"")</f>
        <v/>
      </c>
    </row>
    <row r="351" spans="1:13">
      <c r="A351">
        <v>108</v>
      </c>
      <c r="B351">
        <v>30</v>
      </c>
      <c r="C351" t="s">
        <v>75</v>
      </c>
      <c r="D351" t="s">
        <v>76</v>
      </c>
      <c r="E351" t="s">
        <v>22</v>
      </c>
      <c r="F351">
        <v>6.907</v>
      </c>
      <c r="G351" t="s">
        <v>66</v>
      </c>
      <c r="H351" t="s">
        <v>22</v>
      </c>
      <c r="I351" t="str">
        <f>IF(Data[[#This Row],[Truth Value]]=Data[[#This Row],[Correct]], "", "1")</f>
        <v/>
      </c>
      <c r="J351">
        <v>34</v>
      </c>
      <c r="K3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1">
        <f>INDEX(Sheet9!H$1:H$30,MATCH(Data[[#This Row],[Subject]],Sheet9!A$1:A$30))</f>
        <v>0.875</v>
      </c>
      <c r="M351" t="str">
        <f>IF(J350=Data[[#This Row],[PrsntOrd]]-1,IF(OR(Data[[#This Row],[ID]]=B350+8,Data[[#This Row],[ID]]=B350-8),"Y",""),"")</f>
        <v/>
      </c>
    </row>
    <row r="352" spans="1:13">
      <c r="A352">
        <v>108</v>
      </c>
      <c r="B352">
        <v>31</v>
      </c>
      <c r="C352" t="s">
        <v>77</v>
      </c>
      <c r="D352" t="s">
        <v>78</v>
      </c>
      <c r="E352" t="s">
        <v>22</v>
      </c>
      <c r="F352">
        <v>13.36</v>
      </c>
      <c r="G352" t="s">
        <v>66</v>
      </c>
      <c r="H352" t="s">
        <v>22</v>
      </c>
      <c r="I352" t="str">
        <f>IF(Data[[#This Row],[Truth Value]]=Data[[#This Row],[Correct]], "", "1")</f>
        <v/>
      </c>
      <c r="J352">
        <v>1</v>
      </c>
      <c r="K3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2">
        <f>INDEX(Sheet9!H$1:H$30,MATCH(Data[[#This Row],[Subject]],Sheet9!A$1:A$30))</f>
        <v>0.875</v>
      </c>
      <c r="M352" t="str">
        <f>IF(J351=Data[[#This Row],[PrsntOrd]]-1,IF(OR(Data[[#This Row],[ID]]=B351+8,Data[[#This Row],[ID]]=B351-8),"Y",""),"")</f>
        <v/>
      </c>
    </row>
    <row r="353" spans="1:13">
      <c r="A353">
        <v>108</v>
      </c>
      <c r="B353">
        <v>32</v>
      </c>
      <c r="C353" t="s">
        <v>79</v>
      </c>
      <c r="D353" t="s">
        <v>80</v>
      </c>
      <c r="E353" t="s">
        <v>22</v>
      </c>
      <c r="F353">
        <v>7.9790000000000001</v>
      </c>
      <c r="G353" t="s">
        <v>66</v>
      </c>
      <c r="H353" t="s">
        <v>22</v>
      </c>
      <c r="I353" t="str">
        <f>IF(Data[[#This Row],[Truth Value]]=Data[[#This Row],[Correct]], "", "1")</f>
        <v/>
      </c>
      <c r="J353">
        <v>13</v>
      </c>
      <c r="K3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3">
        <f>INDEX(Sheet9!H$1:H$30,MATCH(Data[[#This Row],[Subject]],Sheet9!A$1:A$30))</f>
        <v>0.875</v>
      </c>
      <c r="M353" t="str">
        <f>IF(J352=Data[[#This Row],[PrsntOrd]]-1,IF(OR(Data[[#This Row],[ID]]=B352+8,Data[[#This Row],[ID]]=B352-8),"Y",""),"")</f>
        <v/>
      </c>
    </row>
    <row r="354" spans="1:13">
      <c r="A354">
        <v>108</v>
      </c>
      <c r="B354">
        <v>33</v>
      </c>
      <c r="C354" t="s">
        <v>81</v>
      </c>
      <c r="D354" t="s">
        <v>82</v>
      </c>
      <c r="E354" t="s">
        <v>22</v>
      </c>
      <c r="F354">
        <v>4.867</v>
      </c>
      <c r="G354" t="s">
        <v>83</v>
      </c>
      <c r="H354" t="s">
        <v>22</v>
      </c>
      <c r="I354" t="str">
        <f>IF(Data[[#This Row],[Truth Value]]=Data[[#This Row],[Correct]], "", "1")</f>
        <v/>
      </c>
      <c r="J354">
        <v>3</v>
      </c>
      <c r="K3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4">
        <f>INDEX(Sheet9!H$1:H$30,MATCH(Data[[#This Row],[Subject]],Sheet9!A$1:A$30))</f>
        <v>0.875</v>
      </c>
      <c r="M354" t="str">
        <f>IF(J353=Data[[#This Row],[PrsntOrd]]-1,IF(OR(Data[[#This Row],[ID]]=B353+8,Data[[#This Row],[ID]]=B353-8),"Y",""),"")</f>
        <v/>
      </c>
    </row>
    <row r="355" spans="1:13">
      <c r="A355">
        <v>108</v>
      </c>
      <c r="B355">
        <v>34</v>
      </c>
      <c r="C355" t="s">
        <v>84</v>
      </c>
      <c r="D355" t="s">
        <v>85</v>
      </c>
      <c r="E355" t="s">
        <v>15</v>
      </c>
      <c r="F355">
        <v>9.2100000000000009</v>
      </c>
      <c r="G355" t="s">
        <v>83</v>
      </c>
      <c r="H355" t="s">
        <v>15</v>
      </c>
      <c r="I355" t="str">
        <f>IF(Data[[#This Row],[Truth Value]]=Data[[#This Row],[Correct]], "", "1")</f>
        <v/>
      </c>
      <c r="J355">
        <v>9</v>
      </c>
      <c r="K3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5">
        <f>INDEX(Sheet9!H$1:H$30,MATCH(Data[[#This Row],[Subject]],Sheet9!A$1:A$30))</f>
        <v>0.875</v>
      </c>
      <c r="M355" t="str">
        <f>IF(J354=Data[[#This Row],[PrsntOrd]]-1,IF(OR(Data[[#This Row],[ID]]=B354+8,Data[[#This Row],[ID]]=B354-8),"Y",""),"")</f>
        <v/>
      </c>
    </row>
    <row r="356" spans="1:13">
      <c r="A356">
        <v>108</v>
      </c>
      <c r="B356">
        <v>35</v>
      </c>
      <c r="C356" t="s">
        <v>86</v>
      </c>
      <c r="D356" t="s">
        <v>87</v>
      </c>
      <c r="E356" t="s">
        <v>22</v>
      </c>
      <c r="F356">
        <v>4.8109999999999999</v>
      </c>
      <c r="G356" t="s">
        <v>83</v>
      </c>
      <c r="H356" t="s">
        <v>22</v>
      </c>
      <c r="I356" t="str">
        <f>IF(Data[[#This Row],[Truth Value]]=Data[[#This Row],[Correct]], "", "1")</f>
        <v/>
      </c>
      <c r="J356">
        <v>17</v>
      </c>
      <c r="K3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6">
        <f>INDEX(Sheet9!H$1:H$30,MATCH(Data[[#This Row],[Subject]],Sheet9!A$1:A$30))</f>
        <v>0.875</v>
      </c>
      <c r="M356" t="str">
        <f>IF(J355=Data[[#This Row],[PrsntOrd]]-1,IF(OR(Data[[#This Row],[ID]]=B355+8,Data[[#This Row],[ID]]=B355-8),"Y",""),"")</f>
        <v/>
      </c>
    </row>
    <row r="357" spans="1:13">
      <c r="A357">
        <v>108</v>
      </c>
      <c r="B357">
        <v>36</v>
      </c>
      <c r="C357" t="s">
        <v>88</v>
      </c>
      <c r="D357" t="s">
        <v>89</v>
      </c>
      <c r="E357" t="s">
        <v>22</v>
      </c>
      <c r="F357">
        <v>5.97</v>
      </c>
      <c r="G357" t="s">
        <v>83</v>
      </c>
      <c r="H357" t="s">
        <v>22</v>
      </c>
      <c r="I357" t="str">
        <f>IF(Data[[#This Row],[Truth Value]]=Data[[#This Row],[Correct]], "", "1")</f>
        <v/>
      </c>
      <c r="J357">
        <v>23</v>
      </c>
      <c r="K3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7">
        <f>INDEX(Sheet9!H$1:H$30,MATCH(Data[[#This Row],[Subject]],Sheet9!A$1:A$30))</f>
        <v>0.875</v>
      </c>
      <c r="M357" t="str">
        <f>IF(J356=Data[[#This Row],[PrsntOrd]]-1,IF(OR(Data[[#This Row],[ID]]=B356+8,Data[[#This Row],[ID]]=B356-8),"Y",""),"")</f>
        <v/>
      </c>
    </row>
    <row r="358" spans="1:13">
      <c r="A358">
        <v>108</v>
      </c>
      <c r="B358">
        <v>37</v>
      </c>
      <c r="C358" t="s">
        <v>90</v>
      </c>
      <c r="D358" t="s">
        <v>91</v>
      </c>
      <c r="E358" t="s">
        <v>15</v>
      </c>
      <c r="F358">
        <v>4.0270000000000001</v>
      </c>
      <c r="G358" t="s">
        <v>83</v>
      </c>
      <c r="H358" t="s">
        <v>15</v>
      </c>
      <c r="I358" t="str">
        <f>IF(Data[[#This Row],[Truth Value]]=Data[[#This Row],[Correct]], "", "1")</f>
        <v/>
      </c>
      <c r="J358">
        <v>38</v>
      </c>
      <c r="K3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8">
        <f>INDEX(Sheet9!H$1:H$30,MATCH(Data[[#This Row],[Subject]],Sheet9!A$1:A$30))</f>
        <v>0.875</v>
      </c>
      <c r="M358" t="str">
        <f>IF(J357=Data[[#This Row],[PrsntOrd]]-1,IF(OR(Data[[#This Row],[ID]]=B357+8,Data[[#This Row],[ID]]=B357-8),"Y",""),"")</f>
        <v/>
      </c>
    </row>
    <row r="359" spans="1:13">
      <c r="A359">
        <v>108</v>
      </c>
      <c r="B359">
        <v>38</v>
      </c>
      <c r="C359" t="s">
        <v>92</v>
      </c>
      <c r="D359" t="s">
        <v>93</v>
      </c>
      <c r="E359" t="s">
        <v>22</v>
      </c>
      <c r="F359">
        <v>4.907</v>
      </c>
      <c r="G359" t="s">
        <v>83</v>
      </c>
      <c r="H359" t="s">
        <v>22</v>
      </c>
      <c r="I359" t="str">
        <f>IF(Data[[#This Row],[Truth Value]]=Data[[#This Row],[Correct]], "", "1")</f>
        <v/>
      </c>
      <c r="J359">
        <v>12</v>
      </c>
      <c r="K3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59">
        <f>INDEX(Sheet9!H$1:H$30,MATCH(Data[[#This Row],[Subject]],Sheet9!A$1:A$30))</f>
        <v>0.875</v>
      </c>
      <c r="M359" t="str">
        <f>IF(J358=Data[[#This Row],[PrsntOrd]]-1,IF(OR(Data[[#This Row],[ID]]=B358+8,Data[[#This Row],[ID]]=B358-8),"Y",""),"")</f>
        <v/>
      </c>
    </row>
    <row r="360" spans="1:13">
      <c r="A360">
        <v>108</v>
      </c>
      <c r="B360">
        <v>39</v>
      </c>
      <c r="C360" t="s">
        <v>94</v>
      </c>
      <c r="D360" t="s">
        <v>95</v>
      </c>
      <c r="E360" t="s">
        <v>15</v>
      </c>
      <c r="F360">
        <v>7.6189999999999998</v>
      </c>
      <c r="G360" t="s">
        <v>83</v>
      </c>
      <c r="H360" t="s">
        <v>15</v>
      </c>
      <c r="I360" t="str">
        <f>IF(Data[[#This Row],[Truth Value]]=Data[[#This Row],[Correct]], "", "1")</f>
        <v/>
      </c>
      <c r="J360">
        <v>30</v>
      </c>
      <c r="K3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60">
        <f>INDEX(Sheet9!H$1:H$30,MATCH(Data[[#This Row],[Subject]],Sheet9!A$1:A$30))</f>
        <v>0.875</v>
      </c>
      <c r="M360" t="str">
        <f>IF(J359=Data[[#This Row],[PrsntOrd]]-1,IF(OR(Data[[#This Row],[ID]]=B359+8,Data[[#This Row],[ID]]=B359-8),"Y",""),"")</f>
        <v/>
      </c>
    </row>
    <row r="361" spans="1:13">
      <c r="A361">
        <v>108</v>
      </c>
      <c r="B361">
        <v>40</v>
      </c>
      <c r="C361" t="s">
        <v>96</v>
      </c>
      <c r="D361" t="s">
        <v>97</v>
      </c>
      <c r="E361" t="s">
        <v>15</v>
      </c>
      <c r="F361">
        <v>8.2919999999999998</v>
      </c>
      <c r="G361" t="s">
        <v>83</v>
      </c>
      <c r="H361" t="s">
        <v>15</v>
      </c>
      <c r="I361" t="str">
        <f>IF(Data[[#This Row],[Truth Value]]=Data[[#This Row],[Correct]], "", "1")</f>
        <v/>
      </c>
      <c r="J361">
        <v>32</v>
      </c>
      <c r="K3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61">
        <f>INDEX(Sheet9!H$1:H$30,MATCH(Data[[#This Row],[Subject]],Sheet9!A$1:A$30))</f>
        <v>0.875</v>
      </c>
      <c r="M361" t="str">
        <f>IF(J360=Data[[#This Row],[PrsntOrd]]-1,IF(OR(Data[[#This Row],[ID]]=B360+8,Data[[#This Row],[ID]]=B360-8),"Y",""),"")</f>
        <v/>
      </c>
    </row>
    <row r="362" spans="1:13">
      <c r="A362">
        <v>109</v>
      </c>
      <c r="B362">
        <v>7</v>
      </c>
      <c r="C362" t="s">
        <v>20</v>
      </c>
      <c r="D362" t="s">
        <v>21</v>
      </c>
      <c r="E362" t="s">
        <v>22</v>
      </c>
      <c r="F362">
        <v>3.9870000000000001</v>
      </c>
      <c r="G362" t="s">
        <v>19</v>
      </c>
      <c r="H362" t="s">
        <v>22</v>
      </c>
      <c r="I362" t="str">
        <f>IF(Data[[#This Row],[Truth Value]]=Data[[#This Row],[Correct]], "", "1")</f>
        <v/>
      </c>
      <c r="J362">
        <v>2</v>
      </c>
      <c r="K3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62">
        <f>INDEX(Sheet9!H$1:H$30,MATCH(Data[[#This Row],[Subject]],Sheet9!A$1:A$30))</f>
        <v>0.875</v>
      </c>
      <c r="M362" t="str">
        <f>IF(J361=Data[[#This Row],[PrsntOrd]]-1,IF(OR(Data[[#This Row],[ID]]=B361+8,Data[[#This Row],[ID]]=B361-8),"Y",""),"")</f>
        <v/>
      </c>
    </row>
    <row r="363" spans="1:13">
      <c r="A363">
        <v>109</v>
      </c>
      <c r="B363">
        <v>16</v>
      </c>
      <c r="C363" t="s">
        <v>13</v>
      </c>
      <c r="D363" t="s">
        <v>14</v>
      </c>
      <c r="E363" t="s">
        <v>15</v>
      </c>
      <c r="F363">
        <v>5.7629999999999999</v>
      </c>
      <c r="G363" t="s">
        <v>16</v>
      </c>
      <c r="H363" t="s">
        <v>15</v>
      </c>
      <c r="I363" t="str">
        <f>IF(Data[[#This Row],[Truth Value]]=Data[[#This Row],[Correct]], "", "1")</f>
        <v/>
      </c>
      <c r="J363">
        <v>4</v>
      </c>
      <c r="K3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363">
        <f>INDEX(Sheet9!H$1:H$30,MATCH(Data[[#This Row],[Subject]],Sheet9!A$1:A$30))</f>
        <v>0.875</v>
      </c>
      <c r="M363" t="str">
        <f>IF(J362=Data[[#This Row],[PrsntOrd]]-1,IF(OR(Data[[#This Row],[ID]]=B362+8,Data[[#This Row],[ID]]=B362-8),"Y",""),"")</f>
        <v/>
      </c>
    </row>
    <row r="364" spans="1:13">
      <c r="A364">
        <v>109</v>
      </c>
      <c r="B364">
        <v>12</v>
      </c>
      <c r="C364" t="s">
        <v>41</v>
      </c>
      <c r="D364" t="s">
        <v>42</v>
      </c>
      <c r="E364" t="s">
        <v>22</v>
      </c>
      <c r="F364">
        <v>4.45</v>
      </c>
      <c r="G364" t="s">
        <v>16</v>
      </c>
      <c r="H364" t="s">
        <v>22</v>
      </c>
      <c r="I364" t="str">
        <f>IF(Data[[#This Row],[Truth Value]]=Data[[#This Row],[Correct]], "", "1")</f>
        <v/>
      </c>
      <c r="J364">
        <v>7</v>
      </c>
      <c r="K3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364">
        <f>INDEX(Sheet9!H$1:H$30,MATCH(Data[[#This Row],[Subject]],Sheet9!A$1:A$30))</f>
        <v>0.875</v>
      </c>
      <c r="M364" t="str">
        <f>IF(J363=Data[[#This Row],[PrsntOrd]]-1,IF(OR(Data[[#This Row],[ID]]=B363+8,Data[[#This Row],[ID]]=B363-8),"Y",""),"")</f>
        <v/>
      </c>
    </row>
    <row r="365" spans="1:13">
      <c r="A365">
        <v>109</v>
      </c>
      <c r="B365">
        <v>8</v>
      </c>
      <c r="C365" t="s">
        <v>27</v>
      </c>
      <c r="D365" t="s">
        <v>28</v>
      </c>
      <c r="E365" t="s">
        <v>22</v>
      </c>
      <c r="F365">
        <v>3.1379999999999999</v>
      </c>
      <c r="G365" t="s">
        <v>19</v>
      </c>
      <c r="H365" t="s">
        <v>22</v>
      </c>
      <c r="I365" t="str">
        <f>IF(Data[[#This Row],[Truth Value]]=Data[[#This Row],[Correct]], "", "1")</f>
        <v/>
      </c>
      <c r="J365">
        <v>9</v>
      </c>
      <c r="K3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65">
        <f>INDEX(Sheet9!H$1:H$30,MATCH(Data[[#This Row],[Subject]],Sheet9!A$1:A$30))</f>
        <v>0.875</v>
      </c>
      <c r="M365" t="str">
        <f>IF(J364=Data[[#This Row],[PrsntOrd]]-1,IF(OR(Data[[#This Row],[ID]]=B364+8,Data[[#This Row],[ID]]=B364-8),"Y",""),"")</f>
        <v/>
      </c>
    </row>
    <row r="366" spans="1:13">
      <c r="A366">
        <v>109</v>
      </c>
      <c r="B366">
        <v>13</v>
      </c>
      <c r="C366" t="s">
        <v>25</v>
      </c>
      <c r="D366" t="s">
        <v>99</v>
      </c>
      <c r="E366" t="s">
        <v>15</v>
      </c>
      <c r="F366">
        <v>6.7229999999999999</v>
      </c>
      <c r="G366" t="s">
        <v>16</v>
      </c>
      <c r="H366" t="s">
        <v>15</v>
      </c>
      <c r="I366" t="str">
        <f>IF(Data[[#This Row],[Truth Value]]=Data[[#This Row],[Correct]], "", "1")</f>
        <v/>
      </c>
      <c r="J366">
        <v>11</v>
      </c>
      <c r="K3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366">
        <f>INDEX(Sheet9!H$1:H$30,MATCH(Data[[#This Row],[Subject]],Sheet9!A$1:A$30))</f>
        <v>0.875</v>
      </c>
      <c r="M366" t="str">
        <f>IF(J365=Data[[#This Row],[PrsntOrd]]-1,IF(OR(Data[[#This Row],[ID]]=B365+8,Data[[#This Row],[ID]]=B365-8),"Y",""),"")</f>
        <v/>
      </c>
    </row>
    <row r="367" spans="1:13">
      <c r="A367">
        <v>109</v>
      </c>
      <c r="B367">
        <v>2</v>
      </c>
      <c r="C367" t="s">
        <v>40</v>
      </c>
      <c r="D367" t="s">
        <v>30</v>
      </c>
      <c r="E367" t="s">
        <v>15</v>
      </c>
      <c r="F367">
        <v>5.0590000000000002</v>
      </c>
      <c r="G367" t="s">
        <v>19</v>
      </c>
      <c r="H367" t="s">
        <v>15</v>
      </c>
      <c r="I367" t="str">
        <f>IF(Data[[#This Row],[Truth Value]]=Data[[#This Row],[Correct]], "", "1")</f>
        <v/>
      </c>
      <c r="J367">
        <v>14</v>
      </c>
      <c r="K3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67">
        <f>INDEX(Sheet9!H$1:H$30,MATCH(Data[[#This Row],[Subject]],Sheet9!A$1:A$30))</f>
        <v>0.875</v>
      </c>
      <c r="M367" t="str">
        <f>IF(J366=Data[[#This Row],[PrsntOrd]]-1,IF(OR(Data[[#This Row],[ID]]=B366+8,Data[[#This Row],[ID]]=B366-8),"Y",""),"")</f>
        <v/>
      </c>
    </row>
    <row r="368" spans="1:13">
      <c r="A368">
        <v>109</v>
      </c>
      <c r="B368">
        <v>4</v>
      </c>
      <c r="C368" t="s">
        <v>31</v>
      </c>
      <c r="D368" t="s">
        <v>32</v>
      </c>
      <c r="E368" t="s">
        <v>15</v>
      </c>
      <c r="F368">
        <v>2.2429999999999999</v>
      </c>
      <c r="G368" t="s">
        <v>19</v>
      </c>
      <c r="H368" t="s">
        <v>15</v>
      </c>
      <c r="I368" t="str">
        <f>IF(Data[[#This Row],[Truth Value]]=Data[[#This Row],[Correct]], "", "1")</f>
        <v/>
      </c>
      <c r="J368">
        <v>17</v>
      </c>
      <c r="K3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68">
        <f>INDEX(Sheet9!H$1:H$30,MATCH(Data[[#This Row],[Subject]],Sheet9!A$1:A$30))</f>
        <v>0.875</v>
      </c>
      <c r="M368" t="str">
        <f>IF(J367=Data[[#This Row],[PrsntOrd]]-1,IF(OR(Data[[#This Row],[ID]]=B367+8,Data[[#This Row],[ID]]=B367-8),"Y",""),"")</f>
        <v/>
      </c>
    </row>
    <row r="369" spans="1:13">
      <c r="A369">
        <v>109</v>
      </c>
      <c r="B369">
        <v>15</v>
      </c>
      <c r="C369" t="s">
        <v>43</v>
      </c>
      <c r="D369" t="s">
        <v>100</v>
      </c>
      <c r="E369" t="s">
        <v>15</v>
      </c>
      <c r="F369">
        <v>3.3940000000000001</v>
      </c>
      <c r="G369" t="s">
        <v>16</v>
      </c>
      <c r="H369" t="s">
        <v>22</v>
      </c>
      <c r="I369" t="str">
        <f>IF(Data[[#This Row],[Truth Value]]=Data[[#This Row],[Correct]], "", "1")</f>
        <v>1</v>
      </c>
      <c r="J369">
        <v>20</v>
      </c>
      <c r="K3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369">
        <f>INDEX(Sheet9!H$1:H$30,MATCH(Data[[#This Row],[Subject]],Sheet9!A$1:A$30))</f>
        <v>0.875</v>
      </c>
      <c r="M369" t="str">
        <f>IF(J368=Data[[#This Row],[PrsntOrd]]-1,IF(OR(Data[[#This Row],[ID]]=B368+8,Data[[#This Row],[ID]]=B368-8),"Y",""),"")</f>
        <v/>
      </c>
    </row>
    <row r="370" spans="1:13">
      <c r="A370">
        <v>109</v>
      </c>
      <c r="B370">
        <v>11</v>
      </c>
      <c r="C370" t="s">
        <v>35</v>
      </c>
      <c r="D370" t="s">
        <v>36</v>
      </c>
      <c r="E370" t="s">
        <v>22</v>
      </c>
      <c r="F370">
        <v>5.13</v>
      </c>
      <c r="G370" t="s">
        <v>16</v>
      </c>
      <c r="H370" t="s">
        <v>15</v>
      </c>
      <c r="I370" t="str">
        <f>IF(Data[[#This Row],[Truth Value]]=Data[[#This Row],[Correct]], "", "1")</f>
        <v>1</v>
      </c>
      <c r="J370">
        <v>21</v>
      </c>
      <c r="K3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370">
        <f>INDEX(Sheet9!H$1:H$30,MATCH(Data[[#This Row],[Subject]],Sheet9!A$1:A$30))</f>
        <v>0.875</v>
      </c>
      <c r="M370" t="str">
        <f>IF(J369=Data[[#This Row],[PrsntOrd]]-1,IF(OR(Data[[#This Row],[ID]]=B369+8,Data[[#This Row],[ID]]=B369-8),"Y",""),"")</f>
        <v/>
      </c>
    </row>
    <row r="371" spans="1:13">
      <c r="A371">
        <v>109</v>
      </c>
      <c r="B371">
        <v>1</v>
      </c>
      <c r="C371" t="s">
        <v>45</v>
      </c>
      <c r="D371" t="s">
        <v>46</v>
      </c>
      <c r="E371" t="s">
        <v>22</v>
      </c>
      <c r="F371">
        <v>5.202</v>
      </c>
      <c r="G371" t="s">
        <v>19</v>
      </c>
      <c r="H371" t="s">
        <v>22</v>
      </c>
      <c r="I371" t="str">
        <f>IF(Data[[#This Row],[Truth Value]]=Data[[#This Row],[Correct]], "", "1")</f>
        <v/>
      </c>
      <c r="J371">
        <v>25</v>
      </c>
      <c r="K3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71">
        <f>INDEX(Sheet9!H$1:H$30,MATCH(Data[[#This Row],[Subject]],Sheet9!A$1:A$30))</f>
        <v>0.875</v>
      </c>
      <c r="M371" t="str">
        <f>IF(J370=Data[[#This Row],[PrsntOrd]]-1,IF(OR(Data[[#This Row],[ID]]=B370+8,Data[[#This Row],[ID]]=B370-8),"Y",""),"")</f>
        <v/>
      </c>
    </row>
    <row r="372" spans="1:13">
      <c r="A372">
        <v>109</v>
      </c>
      <c r="B372">
        <v>14</v>
      </c>
      <c r="C372" t="s">
        <v>37</v>
      </c>
      <c r="D372" t="s">
        <v>38</v>
      </c>
      <c r="E372" t="s">
        <v>22</v>
      </c>
      <c r="F372">
        <v>5.226</v>
      </c>
      <c r="G372" t="s">
        <v>16</v>
      </c>
      <c r="H372" t="s">
        <v>22</v>
      </c>
      <c r="I372" t="str">
        <f>IF(Data[[#This Row],[Truth Value]]=Data[[#This Row],[Correct]], "", "1")</f>
        <v/>
      </c>
      <c r="J372">
        <v>26</v>
      </c>
      <c r="K3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372">
        <f>INDEX(Sheet9!H$1:H$30,MATCH(Data[[#This Row],[Subject]],Sheet9!A$1:A$30))</f>
        <v>0.875</v>
      </c>
      <c r="M372" t="str">
        <f>IF(J371=Data[[#This Row],[PrsntOrd]]-1,IF(OR(Data[[#This Row],[ID]]=B371+8,Data[[#This Row],[ID]]=B371-8),"Y",""),"")</f>
        <v/>
      </c>
    </row>
    <row r="373" spans="1:13">
      <c r="A373">
        <v>109</v>
      </c>
      <c r="B373">
        <v>6</v>
      </c>
      <c r="C373" t="s">
        <v>17</v>
      </c>
      <c r="D373" t="s">
        <v>18</v>
      </c>
      <c r="E373" t="s">
        <v>22</v>
      </c>
      <c r="F373">
        <v>3.2989999999999999</v>
      </c>
      <c r="G373" t="s">
        <v>19</v>
      </c>
      <c r="H373" t="s">
        <v>15</v>
      </c>
      <c r="I373" t="str">
        <f>IF(Data[[#This Row],[Truth Value]]=Data[[#This Row],[Correct]], "", "1")</f>
        <v>1</v>
      </c>
      <c r="J373">
        <v>28</v>
      </c>
      <c r="K3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373">
        <f>INDEX(Sheet9!H$1:H$30,MATCH(Data[[#This Row],[Subject]],Sheet9!A$1:A$30))</f>
        <v>0.875</v>
      </c>
      <c r="M373" t="str">
        <f>IF(J372=Data[[#This Row],[PrsntOrd]]-1,IF(OR(Data[[#This Row],[ID]]=B372+8,Data[[#This Row],[ID]]=B372-8),"Y",""),"")</f>
        <v/>
      </c>
    </row>
    <row r="374" spans="1:13">
      <c r="A374">
        <v>109</v>
      </c>
      <c r="B374">
        <v>9</v>
      </c>
      <c r="C374" t="s">
        <v>23</v>
      </c>
      <c r="D374" t="s">
        <v>24</v>
      </c>
      <c r="E374" t="s">
        <v>15</v>
      </c>
      <c r="F374">
        <v>3.4260000000000002</v>
      </c>
      <c r="G374" t="s">
        <v>16</v>
      </c>
      <c r="H374" t="s">
        <v>15</v>
      </c>
      <c r="I374" t="str">
        <f>IF(Data[[#This Row],[Truth Value]]=Data[[#This Row],[Correct]], "", "1")</f>
        <v/>
      </c>
      <c r="J374">
        <v>31</v>
      </c>
      <c r="K3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374">
        <f>INDEX(Sheet9!H$1:H$30,MATCH(Data[[#This Row],[Subject]],Sheet9!A$1:A$30))</f>
        <v>0.875</v>
      </c>
      <c r="M374" t="str">
        <f>IF(J373=Data[[#This Row],[PrsntOrd]]-1,IF(OR(Data[[#This Row],[ID]]=B373+8,Data[[#This Row],[ID]]=B373-8),"Y",""),"")</f>
        <v/>
      </c>
    </row>
    <row r="375" spans="1:13">
      <c r="A375">
        <v>109</v>
      </c>
      <c r="B375">
        <v>5</v>
      </c>
      <c r="C375" t="s">
        <v>33</v>
      </c>
      <c r="D375" t="s">
        <v>34</v>
      </c>
      <c r="E375" t="s">
        <v>22</v>
      </c>
      <c r="F375">
        <v>3.3210000000000002</v>
      </c>
      <c r="G375" t="s">
        <v>19</v>
      </c>
      <c r="H375" t="s">
        <v>22</v>
      </c>
      <c r="I375" t="str">
        <f>IF(Data[[#This Row],[Truth Value]]=Data[[#This Row],[Correct]], "", "1")</f>
        <v/>
      </c>
      <c r="J375">
        <v>34</v>
      </c>
      <c r="K3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75">
        <f>INDEX(Sheet9!H$1:H$30,MATCH(Data[[#This Row],[Subject]],Sheet9!A$1:A$30))</f>
        <v>0.875</v>
      </c>
      <c r="M375" t="str">
        <f>IF(J374=Data[[#This Row],[PrsntOrd]]-1,IF(OR(Data[[#This Row],[ID]]=B374+8,Data[[#This Row],[ID]]=B374-8),"Y",""),"")</f>
        <v/>
      </c>
    </row>
    <row r="376" spans="1:13">
      <c r="A376">
        <v>109</v>
      </c>
      <c r="B376">
        <v>10</v>
      </c>
      <c r="C376" t="s">
        <v>29</v>
      </c>
      <c r="D376" t="s">
        <v>30</v>
      </c>
      <c r="E376" t="s">
        <v>22</v>
      </c>
      <c r="F376">
        <v>3.6829999999999998</v>
      </c>
      <c r="G376" t="s">
        <v>16</v>
      </c>
      <c r="H376" t="s">
        <v>22</v>
      </c>
      <c r="I376" t="str">
        <f>IF(Data[[#This Row],[Truth Value]]=Data[[#This Row],[Correct]], "", "1")</f>
        <v/>
      </c>
      <c r="J376">
        <v>37</v>
      </c>
      <c r="K3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376">
        <f>INDEX(Sheet9!H$1:H$30,MATCH(Data[[#This Row],[Subject]],Sheet9!A$1:A$30))</f>
        <v>0.875</v>
      </c>
      <c r="M376" t="str">
        <f>IF(J375=Data[[#This Row],[PrsntOrd]]-1,IF(OR(Data[[#This Row],[ID]]=B375+8,Data[[#This Row],[ID]]=B375-8),"Y",""),"")</f>
        <v/>
      </c>
    </row>
    <row r="377" spans="1:13">
      <c r="A377">
        <v>109</v>
      </c>
      <c r="B377">
        <v>3</v>
      </c>
      <c r="C377" t="s">
        <v>39</v>
      </c>
      <c r="D377" t="s">
        <v>36</v>
      </c>
      <c r="E377" t="s">
        <v>15</v>
      </c>
      <c r="F377">
        <v>7.62</v>
      </c>
      <c r="G377" t="s">
        <v>19</v>
      </c>
      <c r="H377" t="s">
        <v>15</v>
      </c>
      <c r="I377" t="str">
        <f>IF(Data[[#This Row],[Truth Value]]=Data[[#This Row],[Correct]], "", "1")</f>
        <v/>
      </c>
      <c r="J377">
        <v>38</v>
      </c>
      <c r="K3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377">
        <f>INDEX(Sheet9!H$1:H$30,MATCH(Data[[#This Row],[Subject]],Sheet9!A$1:A$30))</f>
        <v>0.875</v>
      </c>
      <c r="M377" t="str">
        <f>IF(J376=Data[[#This Row],[PrsntOrd]]-1,IF(OR(Data[[#This Row],[ID]]=B376+8,Data[[#This Row],[ID]]=B376-8),"Y",""),"")</f>
        <v/>
      </c>
    </row>
    <row r="378" spans="1:13">
      <c r="A378">
        <v>109</v>
      </c>
      <c r="B378">
        <v>17</v>
      </c>
      <c r="C378" t="s">
        <v>47</v>
      </c>
      <c r="D378" t="s">
        <v>48</v>
      </c>
      <c r="E378" t="s">
        <v>15</v>
      </c>
      <c r="F378">
        <v>3.5379999999999998</v>
      </c>
      <c r="G378" t="s">
        <v>49</v>
      </c>
      <c r="H378" t="s">
        <v>15</v>
      </c>
      <c r="I378" t="str">
        <f>IF(Data[[#This Row],[Truth Value]]=Data[[#This Row],[Correct]], "", "1")</f>
        <v/>
      </c>
      <c r="J378">
        <v>13</v>
      </c>
      <c r="K3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78">
        <f>INDEX(Sheet9!H$1:H$30,MATCH(Data[[#This Row],[Subject]],Sheet9!A$1:A$30))</f>
        <v>0.875</v>
      </c>
      <c r="M378" t="str">
        <f>IF(J377=Data[[#This Row],[PrsntOrd]]-1,IF(OR(Data[[#This Row],[ID]]=B377+8,Data[[#This Row],[ID]]=B377-8),"Y",""),"")</f>
        <v/>
      </c>
    </row>
    <row r="379" spans="1:13">
      <c r="A379">
        <v>109</v>
      </c>
      <c r="B379">
        <v>18</v>
      </c>
      <c r="C379" t="s">
        <v>50</v>
      </c>
      <c r="D379" t="s">
        <v>51</v>
      </c>
      <c r="E379" t="s">
        <v>22</v>
      </c>
      <c r="F379">
        <v>2.6970000000000001</v>
      </c>
      <c r="G379" t="s">
        <v>49</v>
      </c>
      <c r="H379" t="s">
        <v>15</v>
      </c>
      <c r="I379" t="str">
        <f>IF(Data[[#This Row],[Truth Value]]=Data[[#This Row],[Correct]], "", "1")</f>
        <v>1</v>
      </c>
      <c r="J379">
        <v>39</v>
      </c>
      <c r="K3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79">
        <f>INDEX(Sheet9!H$1:H$30,MATCH(Data[[#This Row],[Subject]],Sheet9!A$1:A$30))</f>
        <v>0.875</v>
      </c>
      <c r="M379" t="str">
        <f>IF(J378=Data[[#This Row],[PrsntOrd]]-1,IF(OR(Data[[#This Row],[ID]]=B378+8,Data[[#This Row],[ID]]=B378-8),"Y",""),"")</f>
        <v/>
      </c>
    </row>
    <row r="380" spans="1:13">
      <c r="A380">
        <v>109</v>
      </c>
      <c r="B380">
        <v>19</v>
      </c>
      <c r="C380" t="s">
        <v>52</v>
      </c>
      <c r="D380" t="s">
        <v>53</v>
      </c>
      <c r="E380" t="s">
        <v>22</v>
      </c>
      <c r="F380">
        <v>3.0419999999999998</v>
      </c>
      <c r="G380" t="s">
        <v>49</v>
      </c>
      <c r="H380" t="s">
        <v>22</v>
      </c>
      <c r="I380" t="str">
        <f>IF(Data[[#This Row],[Truth Value]]=Data[[#This Row],[Correct]], "", "1")</f>
        <v/>
      </c>
      <c r="J380">
        <v>32</v>
      </c>
      <c r="K3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0">
        <f>INDEX(Sheet9!H$1:H$30,MATCH(Data[[#This Row],[Subject]],Sheet9!A$1:A$30))</f>
        <v>0.875</v>
      </c>
      <c r="M380" t="str">
        <f>IF(J379=Data[[#This Row],[PrsntOrd]]-1,IF(OR(Data[[#This Row],[ID]]=B379+8,Data[[#This Row],[ID]]=B379-8),"Y",""),"")</f>
        <v/>
      </c>
    </row>
    <row r="381" spans="1:13">
      <c r="A381">
        <v>109</v>
      </c>
      <c r="B381">
        <v>20</v>
      </c>
      <c r="C381" t="s">
        <v>54</v>
      </c>
      <c r="D381" t="s">
        <v>55</v>
      </c>
      <c r="E381" t="s">
        <v>22</v>
      </c>
      <c r="F381">
        <v>2.4750000000000001</v>
      </c>
      <c r="G381" t="s">
        <v>49</v>
      </c>
      <c r="H381" t="s">
        <v>22</v>
      </c>
      <c r="I381" t="str">
        <f>IF(Data[[#This Row],[Truth Value]]=Data[[#This Row],[Correct]], "", "1")</f>
        <v/>
      </c>
      <c r="J381">
        <v>27</v>
      </c>
      <c r="K3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1">
        <f>INDEX(Sheet9!H$1:H$30,MATCH(Data[[#This Row],[Subject]],Sheet9!A$1:A$30))</f>
        <v>0.875</v>
      </c>
      <c r="M381" t="str">
        <f>IF(J380=Data[[#This Row],[PrsntOrd]]-1,IF(OR(Data[[#This Row],[ID]]=B380+8,Data[[#This Row],[ID]]=B380-8),"Y",""),"")</f>
        <v/>
      </c>
    </row>
    <row r="382" spans="1:13">
      <c r="A382">
        <v>109</v>
      </c>
      <c r="B382">
        <v>21</v>
      </c>
      <c r="C382" t="s">
        <v>56</v>
      </c>
      <c r="D382" t="s">
        <v>57</v>
      </c>
      <c r="E382" t="s">
        <v>22</v>
      </c>
      <c r="F382">
        <v>4.859</v>
      </c>
      <c r="G382" t="s">
        <v>49</v>
      </c>
      <c r="H382" t="s">
        <v>22</v>
      </c>
      <c r="I382" t="str">
        <f>IF(Data[[#This Row],[Truth Value]]=Data[[#This Row],[Correct]], "", "1")</f>
        <v/>
      </c>
      <c r="J382">
        <v>5</v>
      </c>
      <c r="K3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2">
        <f>INDEX(Sheet9!H$1:H$30,MATCH(Data[[#This Row],[Subject]],Sheet9!A$1:A$30))</f>
        <v>0.875</v>
      </c>
      <c r="M382" t="str">
        <f>IF(J381=Data[[#This Row],[PrsntOrd]]-1,IF(OR(Data[[#This Row],[ID]]=B381+8,Data[[#This Row],[ID]]=B381-8),"Y",""),"")</f>
        <v/>
      </c>
    </row>
    <row r="383" spans="1:13">
      <c r="A383">
        <v>109</v>
      </c>
      <c r="B383">
        <v>22</v>
      </c>
      <c r="C383" t="s">
        <v>58</v>
      </c>
      <c r="D383" t="s">
        <v>59</v>
      </c>
      <c r="E383" t="s">
        <v>15</v>
      </c>
      <c r="F383">
        <v>3.923</v>
      </c>
      <c r="G383" t="s">
        <v>49</v>
      </c>
      <c r="H383" t="s">
        <v>15</v>
      </c>
      <c r="I383" t="str">
        <f>IF(Data[[#This Row],[Truth Value]]=Data[[#This Row],[Correct]], "", "1")</f>
        <v/>
      </c>
      <c r="J383">
        <v>8</v>
      </c>
      <c r="K3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3">
        <f>INDEX(Sheet9!H$1:H$30,MATCH(Data[[#This Row],[Subject]],Sheet9!A$1:A$30))</f>
        <v>0.875</v>
      </c>
      <c r="M383" t="str">
        <f>IF(J382=Data[[#This Row],[PrsntOrd]]-1,IF(OR(Data[[#This Row],[ID]]=B382+8,Data[[#This Row],[ID]]=B382-8),"Y",""),"")</f>
        <v/>
      </c>
    </row>
    <row r="384" spans="1:13">
      <c r="A384">
        <v>109</v>
      </c>
      <c r="B384">
        <v>23</v>
      </c>
      <c r="C384" t="s">
        <v>60</v>
      </c>
      <c r="D384" t="s">
        <v>98</v>
      </c>
      <c r="E384" t="s">
        <v>15</v>
      </c>
      <c r="F384">
        <v>7.0979999999999999</v>
      </c>
      <c r="G384" t="s">
        <v>49</v>
      </c>
      <c r="H384" t="s">
        <v>15</v>
      </c>
      <c r="I384" t="str">
        <f>IF(Data[[#This Row],[Truth Value]]=Data[[#This Row],[Correct]], "", "1")</f>
        <v/>
      </c>
      <c r="J384">
        <v>22</v>
      </c>
      <c r="K3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4">
        <f>INDEX(Sheet9!H$1:H$30,MATCH(Data[[#This Row],[Subject]],Sheet9!A$1:A$30))</f>
        <v>0.875</v>
      </c>
      <c r="M384" t="str">
        <f>IF(J383=Data[[#This Row],[PrsntOrd]]-1,IF(OR(Data[[#This Row],[ID]]=B383+8,Data[[#This Row],[ID]]=B383-8),"Y",""),"")</f>
        <v/>
      </c>
    </row>
    <row r="385" spans="1:13">
      <c r="A385">
        <v>109</v>
      </c>
      <c r="B385">
        <v>24</v>
      </c>
      <c r="C385" t="s">
        <v>62</v>
      </c>
      <c r="D385" t="s">
        <v>63</v>
      </c>
      <c r="E385" t="s">
        <v>22</v>
      </c>
      <c r="F385">
        <v>2.4660000000000002</v>
      </c>
      <c r="G385" t="s">
        <v>49</v>
      </c>
      <c r="H385" t="s">
        <v>22</v>
      </c>
      <c r="I385" t="str">
        <f>IF(Data[[#This Row],[Truth Value]]=Data[[#This Row],[Correct]], "", "1")</f>
        <v/>
      </c>
      <c r="J385">
        <v>19</v>
      </c>
      <c r="K3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5">
        <f>INDEX(Sheet9!H$1:H$30,MATCH(Data[[#This Row],[Subject]],Sheet9!A$1:A$30))</f>
        <v>0.875</v>
      </c>
      <c r="M385" t="str">
        <f>IF(J384=Data[[#This Row],[PrsntOrd]]-1,IF(OR(Data[[#This Row],[ID]]=B384+8,Data[[#This Row],[ID]]=B384-8),"Y",""),"")</f>
        <v/>
      </c>
    </row>
    <row r="386" spans="1:13">
      <c r="A386">
        <v>109</v>
      </c>
      <c r="B386">
        <v>25</v>
      </c>
      <c r="C386" t="s">
        <v>64</v>
      </c>
      <c r="D386" t="s">
        <v>65</v>
      </c>
      <c r="E386" t="s">
        <v>22</v>
      </c>
      <c r="F386">
        <v>4.5940000000000003</v>
      </c>
      <c r="G386" t="s">
        <v>66</v>
      </c>
      <c r="H386" t="s">
        <v>15</v>
      </c>
      <c r="I386" t="str">
        <f>IF(Data[[#This Row],[Truth Value]]=Data[[#This Row],[Correct]], "", "1")</f>
        <v>1</v>
      </c>
      <c r="J386">
        <v>29</v>
      </c>
      <c r="K3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6">
        <f>INDEX(Sheet9!H$1:H$30,MATCH(Data[[#This Row],[Subject]],Sheet9!A$1:A$30))</f>
        <v>0.875</v>
      </c>
      <c r="M386" t="str">
        <f>IF(J385=Data[[#This Row],[PrsntOrd]]-1,IF(OR(Data[[#This Row],[ID]]=B385+8,Data[[#This Row],[ID]]=B385-8),"Y",""),"")</f>
        <v/>
      </c>
    </row>
    <row r="387" spans="1:13">
      <c r="A387">
        <v>109</v>
      </c>
      <c r="B387">
        <v>26</v>
      </c>
      <c r="C387" t="s">
        <v>67</v>
      </c>
      <c r="D387" t="s">
        <v>68</v>
      </c>
      <c r="E387" t="s">
        <v>22</v>
      </c>
      <c r="F387">
        <v>3.387</v>
      </c>
      <c r="G387" t="s">
        <v>66</v>
      </c>
      <c r="H387" t="s">
        <v>22</v>
      </c>
      <c r="I387" t="str">
        <f>IF(Data[[#This Row],[Truth Value]]=Data[[#This Row],[Correct]], "", "1")</f>
        <v/>
      </c>
      <c r="J387">
        <v>33</v>
      </c>
      <c r="K3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7">
        <f>INDEX(Sheet9!H$1:H$30,MATCH(Data[[#This Row],[Subject]],Sheet9!A$1:A$30))</f>
        <v>0.875</v>
      </c>
      <c r="M387" t="str">
        <f>IF(J386=Data[[#This Row],[PrsntOrd]]-1,IF(OR(Data[[#This Row],[ID]]=B386+8,Data[[#This Row],[ID]]=B386-8),"Y",""),"")</f>
        <v/>
      </c>
    </row>
    <row r="388" spans="1:13">
      <c r="A388">
        <v>109</v>
      </c>
      <c r="B388">
        <v>27</v>
      </c>
      <c r="C388" t="s">
        <v>69</v>
      </c>
      <c r="D388" t="s">
        <v>70</v>
      </c>
      <c r="E388" t="s">
        <v>15</v>
      </c>
      <c r="F388">
        <v>9.0510000000000002</v>
      </c>
      <c r="G388" t="s">
        <v>66</v>
      </c>
      <c r="H388" t="s">
        <v>15</v>
      </c>
      <c r="I388" t="str">
        <f>IF(Data[[#This Row],[Truth Value]]=Data[[#This Row],[Correct]], "", "1")</f>
        <v/>
      </c>
      <c r="J388">
        <v>1</v>
      </c>
      <c r="K3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8">
        <f>INDEX(Sheet9!H$1:H$30,MATCH(Data[[#This Row],[Subject]],Sheet9!A$1:A$30))</f>
        <v>0.875</v>
      </c>
      <c r="M388" t="str">
        <f>IF(J387=Data[[#This Row],[PrsntOrd]]-1,IF(OR(Data[[#This Row],[ID]]=B387+8,Data[[#This Row],[ID]]=B387-8),"Y",""),"")</f>
        <v/>
      </c>
    </row>
    <row r="389" spans="1:13">
      <c r="A389">
        <v>109</v>
      </c>
      <c r="B389">
        <v>28</v>
      </c>
      <c r="C389" t="s">
        <v>71</v>
      </c>
      <c r="D389" t="s">
        <v>72</v>
      </c>
      <c r="E389" t="s">
        <v>22</v>
      </c>
      <c r="F389">
        <v>4.4829999999999997</v>
      </c>
      <c r="G389" t="s">
        <v>66</v>
      </c>
      <c r="H389" t="s">
        <v>15</v>
      </c>
      <c r="I389" t="str">
        <f>IF(Data[[#This Row],[Truth Value]]=Data[[#This Row],[Correct]], "", "1")</f>
        <v>1</v>
      </c>
      <c r="J389">
        <v>23</v>
      </c>
      <c r="K3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89">
        <f>INDEX(Sheet9!H$1:H$30,MATCH(Data[[#This Row],[Subject]],Sheet9!A$1:A$30))</f>
        <v>0.875</v>
      </c>
      <c r="M389" t="str">
        <f>IF(J388=Data[[#This Row],[PrsntOrd]]-1,IF(OR(Data[[#This Row],[ID]]=B388+8,Data[[#This Row],[ID]]=B388-8),"Y",""),"")</f>
        <v/>
      </c>
    </row>
    <row r="390" spans="1:13">
      <c r="A390">
        <v>109</v>
      </c>
      <c r="B390">
        <v>29</v>
      </c>
      <c r="C390" t="s">
        <v>73</v>
      </c>
      <c r="D390" t="s">
        <v>74</v>
      </c>
      <c r="E390" t="s">
        <v>15</v>
      </c>
      <c r="F390">
        <v>3.6280000000000001</v>
      </c>
      <c r="G390" t="s">
        <v>66</v>
      </c>
      <c r="H390" t="s">
        <v>15</v>
      </c>
      <c r="I390" t="str">
        <f>IF(Data[[#This Row],[Truth Value]]=Data[[#This Row],[Correct]], "", "1")</f>
        <v/>
      </c>
      <c r="J390">
        <v>10</v>
      </c>
      <c r="K3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0">
        <f>INDEX(Sheet9!H$1:H$30,MATCH(Data[[#This Row],[Subject]],Sheet9!A$1:A$30))</f>
        <v>0.875</v>
      </c>
      <c r="M390" t="str">
        <f>IF(J389=Data[[#This Row],[PrsntOrd]]-1,IF(OR(Data[[#This Row],[ID]]=B389+8,Data[[#This Row],[ID]]=B389-8),"Y",""),"")</f>
        <v/>
      </c>
    </row>
    <row r="391" spans="1:13">
      <c r="A391">
        <v>109</v>
      </c>
      <c r="B391">
        <v>30</v>
      </c>
      <c r="C391" t="s">
        <v>75</v>
      </c>
      <c r="D391" t="s">
        <v>76</v>
      </c>
      <c r="E391" t="s">
        <v>22</v>
      </c>
      <c r="F391">
        <v>3.282</v>
      </c>
      <c r="G391" t="s">
        <v>66</v>
      </c>
      <c r="H391" t="s">
        <v>22</v>
      </c>
      <c r="I391" t="str">
        <f>IF(Data[[#This Row],[Truth Value]]=Data[[#This Row],[Correct]], "", "1")</f>
        <v/>
      </c>
      <c r="J391">
        <v>40</v>
      </c>
      <c r="K3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1">
        <f>INDEX(Sheet9!H$1:H$30,MATCH(Data[[#This Row],[Subject]],Sheet9!A$1:A$30))</f>
        <v>0.875</v>
      </c>
      <c r="M391" t="str">
        <f>IF(J390=Data[[#This Row],[PrsntOrd]]-1,IF(OR(Data[[#This Row],[ID]]=B390+8,Data[[#This Row],[ID]]=B390-8),"Y",""),"")</f>
        <v/>
      </c>
    </row>
    <row r="392" spans="1:13">
      <c r="A392">
        <v>109</v>
      </c>
      <c r="B392">
        <v>31</v>
      </c>
      <c r="C392" t="s">
        <v>77</v>
      </c>
      <c r="D392" t="s">
        <v>78</v>
      </c>
      <c r="E392" t="s">
        <v>22</v>
      </c>
      <c r="F392">
        <v>3.5</v>
      </c>
      <c r="G392" t="s">
        <v>66</v>
      </c>
      <c r="H392" t="s">
        <v>22</v>
      </c>
      <c r="I392" t="str">
        <f>IF(Data[[#This Row],[Truth Value]]=Data[[#This Row],[Correct]], "", "1")</f>
        <v/>
      </c>
      <c r="J392">
        <v>15</v>
      </c>
      <c r="K3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2">
        <f>INDEX(Sheet9!H$1:H$30,MATCH(Data[[#This Row],[Subject]],Sheet9!A$1:A$30))</f>
        <v>0.875</v>
      </c>
      <c r="M392" t="str">
        <f>IF(J391=Data[[#This Row],[PrsntOrd]]-1,IF(OR(Data[[#This Row],[ID]]=B391+8,Data[[#This Row],[ID]]=B391-8),"Y",""),"")</f>
        <v/>
      </c>
    </row>
    <row r="393" spans="1:13">
      <c r="A393">
        <v>109</v>
      </c>
      <c r="B393">
        <v>32</v>
      </c>
      <c r="C393" t="s">
        <v>79</v>
      </c>
      <c r="D393" t="s">
        <v>80</v>
      </c>
      <c r="E393" t="s">
        <v>22</v>
      </c>
      <c r="F393">
        <v>2.9159999999999999</v>
      </c>
      <c r="G393" t="s">
        <v>66</v>
      </c>
      <c r="H393" t="s">
        <v>22</v>
      </c>
      <c r="I393" t="str">
        <f>IF(Data[[#This Row],[Truth Value]]=Data[[#This Row],[Correct]], "", "1")</f>
        <v/>
      </c>
      <c r="J393">
        <v>18</v>
      </c>
      <c r="K3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3">
        <f>INDEX(Sheet9!H$1:H$30,MATCH(Data[[#This Row],[Subject]],Sheet9!A$1:A$30))</f>
        <v>0.875</v>
      </c>
      <c r="M393" t="str">
        <f>IF(J392=Data[[#This Row],[PrsntOrd]]-1,IF(OR(Data[[#This Row],[ID]]=B392+8,Data[[#This Row],[ID]]=B392-8),"Y",""),"")</f>
        <v/>
      </c>
    </row>
    <row r="394" spans="1:13">
      <c r="A394">
        <v>109</v>
      </c>
      <c r="B394">
        <v>33</v>
      </c>
      <c r="C394" t="s">
        <v>81</v>
      </c>
      <c r="D394" t="s">
        <v>82</v>
      </c>
      <c r="E394" t="s">
        <v>22</v>
      </c>
      <c r="F394">
        <v>4.9450000000000003</v>
      </c>
      <c r="G394" t="s">
        <v>83</v>
      </c>
      <c r="H394" t="s">
        <v>22</v>
      </c>
      <c r="I394" t="str">
        <f>IF(Data[[#This Row],[Truth Value]]=Data[[#This Row],[Correct]], "", "1")</f>
        <v/>
      </c>
      <c r="J394">
        <v>24</v>
      </c>
      <c r="K3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4">
        <f>INDEX(Sheet9!H$1:H$30,MATCH(Data[[#This Row],[Subject]],Sheet9!A$1:A$30))</f>
        <v>0.875</v>
      </c>
      <c r="M394" t="str">
        <f>IF(J393=Data[[#This Row],[PrsntOrd]]-1,IF(OR(Data[[#This Row],[ID]]=B393+8,Data[[#This Row],[ID]]=B393-8),"Y",""),"")</f>
        <v/>
      </c>
    </row>
    <row r="395" spans="1:13">
      <c r="A395">
        <v>109</v>
      </c>
      <c r="B395">
        <v>34</v>
      </c>
      <c r="C395" t="s">
        <v>84</v>
      </c>
      <c r="D395" t="s">
        <v>85</v>
      </c>
      <c r="E395" t="s">
        <v>22</v>
      </c>
      <c r="F395">
        <v>3.4910000000000001</v>
      </c>
      <c r="G395" t="s">
        <v>83</v>
      </c>
      <c r="H395" t="s">
        <v>15</v>
      </c>
      <c r="I395" t="str">
        <f>IF(Data[[#This Row],[Truth Value]]=Data[[#This Row],[Correct]], "", "1")</f>
        <v>1</v>
      </c>
      <c r="J395">
        <v>36</v>
      </c>
      <c r="K3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5">
        <f>INDEX(Sheet9!H$1:H$30,MATCH(Data[[#This Row],[Subject]],Sheet9!A$1:A$30))</f>
        <v>0.875</v>
      </c>
      <c r="M395" t="str">
        <f>IF(J394=Data[[#This Row],[PrsntOrd]]-1,IF(OR(Data[[#This Row],[ID]]=B394+8,Data[[#This Row],[ID]]=B394-8),"Y",""),"")</f>
        <v/>
      </c>
    </row>
    <row r="396" spans="1:13">
      <c r="A396">
        <v>109</v>
      </c>
      <c r="B396">
        <v>35</v>
      </c>
      <c r="C396" t="s">
        <v>86</v>
      </c>
      <c r="D396" t="s">
        <v>87</v>
      </c>
      <c r="E396" t="s">
        <v>22</v>
      </c>
      <c r="F396">
        <v>3.9630000000000001</v>
      </c>
      <c r="G396" t="s">
        <v>83</v>
      </c>
      <c r="H396" t="s">
        <v>22</v>
      </c>
      <c r="I396" t="str">
        <f>IF(Data[[#This Row],[Truth Value]]=Data[[#This Row],[Correct]], "", "1")</f>
        <v/>
      </c>
      <c r="J396">
        <v>12</v>
      </c>
      <c r="K3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6">
        <f>INDEX(Sheet9!H$1:H$30,MATCH(Data[[#This Row],[Subject]],Sheet9!A$1:A$30))</f>
        <v>0.875</v>
      </c>
      <c r="M396" t="str">
        <f>IF(J395=Data[[#This Row],[PrsntOrd]]-1,IF(OR(Data[[#This Row],[ID]]=B395+8,Data[[#This Row],[ID]]=B395-8),"Y",""),"")</f>
        <v/>
      </c>
    </row>
    <row r="397" spans="1:13">
      <c r="A397">
        <v>109</v>
      </c>
      <c r="B397">
        <v>36</v>
      </c>
      <c r="C397" t="s">
        <v>88</v>
      </c>
      <c r="D397" t="s">
        <v>89</v>
      </c>
      <c r="E397" t="s">
        <v>22</v>
      </c>
      <c r="F397">
        <v>3.0659999999999998</v>
      </c>
      <c r="G397" t="s">
        <v>83</v>
      </c>
      <c r="H397" t="s">
        <v>22</v>
      </c>
      <c r="I397" t="str">
        <f>IF(Data[[#This Row],[Truth Value]]=Data[[#This Row],[Correct]], "", "1")</f>
        <v/>
      </c>
      <c r="J397">
        <v>16</v>
      </c>
      <c r="K3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7">
        <f>INDEX(Sheet9!H$1:H$30,MATCH(Data[[#This Row],[Subject]],Sheet9!A$1:A$30))</f>
        <v>0.875</v>
      </c>
      <c r="M397" t="str">
        <f>IF(J396=Data[[#This Row],[PrsntOrd]]-1,IF(OR(Data[[#This Row],[ID]]=B396+8,Data[[#This Row],[ID]]=B396-8),"Y",""),"")</f>
        <v/>
      </c>
    </row>
    <row r="398" spans="1:13">
      <c r="A398">
        <v>109</v>
      </c>
      <c r="B398">
        <v>37</v>
      </c>
      <c r="C398" t="s">
        <v>90</v>
      </c>
      <c r="D398" t="s">
        <v>91</v>
      </c>
      <c r="E398" t="s">
        <v>22</v>
      </c>
      <c r="F398">
        <v>3.738</v>
      </c>
      <c r="G398" t="s">
        <v>83</v>
      </c>
      <c r="H398" t="s">
        <v>15</v>
      </c>
      <c r="I398" t="str">
        <f>IF(Data[[#This Row],[Truth Value]]=Data[[#This Row],[Correct]], "", "1")</f>
        <v>1</v>
      </c>
      <c r="J398">
        <v>35</v>
      </c>
      <c r="K3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8">
        <f>INDEX(Sheet9!H$1:H$30,MATCH(Data[[#This Row],[Subject]],Sheet9!A$1:A$30))</f>
        <v>0.875</v>
      </c>
      <c r="M398" t="str">
        <f>IF(J397=Data[[#This Row],[PrsntOrd]]-1,IF(OR(Data[[#This Row],[ID]]=B397+8,Data[[#This Row],[ID]]=B397-8),"Y",""),"")</f>
        <v/>
      </c>
    </row>
    <row r="399" spans="1:13">
      <c r="A399">
        <v>109</v>
      </c>
      <c r="B399">
        <v>38</v>
      </c>
      <c r="C399" t="s">
        <v>92</v>
      </c>
      <c r="D399" t="s">
        <v>93</v>
      </c>
      <c r="E399" t="s">
        <v>22</v>
      </c>
      <c r="F399">
        <v>3.9540000000000002</v>
      </c>
      <c r="G399" t="s">
        <v>83</v>
      </c>
      <c r="H399" t="s">
        <v>22</v>
      </c>
      <c r="I399" t="str">
        <f>IF(Data[[#This Row],[Truth Value]]=Data[[#This Row],[Correct]], "", "1")</f>
        <v/>
      </c>
      <c r="J399">
        <v>30</v>
      </c>
      <c r="K3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399">
        <f>INDEX(Sheet9!H$1:H$30,MATCH(Data[[#This Row],[Subject]],Sheet9!A$1:A$30))</f>
        <v>0.875</v>
      </c>
      <c r="M399" t="str">
        <f>IF(J398=Data[[#This Row],[PrsntOrd]]-1,IF(OR(Data[[#This Row],[ID]]=B398+8,Data[[#This Row],[ID]]=B398-8),"Y",""),"")</f>
        <v/>
      </c>
    </row>
    <row r="400" spans="1:13">
      <c r="A400">
        <v>109</v>
      </c>
      <c r="B400">
        <v>39</v>
      </c>
      <c r="C400" t="s">
        <v>94</v>
      </c>
      <c r="D400" t="s">
        <v>95</v>
      </c>
      <c r="E400" t="s">
        <v>15</v>
      </c>
      <c r="F400">
        <v>3.226</v>
      </c>
      <c r="G400" t="s">
        <v>83</v>
      </c>
      <c r="H400" t="s">
        <v>15</v>
      </c>
      <c r="I400" t="str">
        <f>IF(Data[[#This Row],[Truth Value]]=Data[[#This Row],[Correct]], "", "1")</f>
        <v/>
      </c>
      <c r="J400">
        <v>3</v>
      </c>
      <c r="K4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00">
        <f>INDEX(Sheet9!H$1:H$30,MATCH(Data[[#This Row],[Subject]],Sheet9!A$1:A$30))</f>
        <v>0.875</v>
      </c>
      <c r="M400" t="str">
        <f>IF(J399=Data[[#This Row],[PrsntOrd]]-1,IF(OR(Data[[#This Row],[ID]]=B399+8,Data[[#This Row],[ID]]=B399-8),"Y",""),"")</f>
        <v/>
      </c>
    </row>
    <row r="401" spans="1:13">
      <c r="A401">
        <v>109</v>
      </c>
      <c r="B401">
        <v>40</v>
      </c>
      <c r="C401" t="s">
        <v>96</v>
      </c>
      <c r="D401" t="s">
        <v>97</v>
      </c>
      <c r="E401" t="s">
        <v>15</v>
      </c>
      <c r="F401">
        <v>4.1870000000000003</v>
      </c>
      <c r="G401" t="s">
        <v>83</v>
      </c>
      <c r="H401" t="s">
        <v>15</v>
      </c>
      <c r="I401" t="str">
        <f>IF(Data[[#This Row],[Truth Value]]=Data[[#This Row],[Correct]], "", "1")</f>
        <v/>
      </c>
      <c r="J401">
        <v>6</v>
      </c>
      <c r="K4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01">
        <f>INDEX(Sheet9!H$1:H$30,MATCH(Data[[#This Row],[Subject]],Sheet9!A$1:A$30))</f>
        <v>0.875</v>
      </c>
      <c r="M401" t="str">
        <f>IF(J400=Data[[#This Row],[PrsntOrd]]-1,IF(OR(Data[[#This Row],[ID]]=B400+8,Data[[#This Row],[ID]]=B400-8),"Y",""),"")</f>
        <v/>
      </c>
    </row>
    <row r="402" spans="1:13">
      <c r="A402">
        <v>110</v>
      </c>
      <c r="B402">
        <v>16</v>
      </c>
      <c r="C402" t="s">
        <v>13</v>
      </c>
      <c r="D402" t="s">
        <v>14</v>
      </c>
      <c r="E402" t="s">
        <v>15</v>
      </c>
      <c r="F402">
        <v>7.1150000000000002</v>
      </c>
      <c r="G402" t="s">
        <v>16</v>
      </c>
      <c r="H402" t="s">
        <v>15</v>
      </c>
      <c r="I402" t="str">
        <f>IF(Data[[#This Row],[Truth Value]]=Data[[#This Row],[Correct]], "", "1")</f>
        <v/>
      </c>
      <c r="J402">
        <v>2</v>
      </c>
      <c r="K4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02">
        <f>INDEX(Sheet9!H$1:H$30,MATCH(Data[[#This Row],[Subject]],Sheet9!A$1:A$30))</f>
        <v>0.875</v>
      </c>
      <c r="M402" t="str">
        <f>IF(J401=Data[[#This Row],[PrsntOrd]]-1,IF(OR(Data[[#This Row],[ID]]=B401+8,Data[[#This Row],[ID]]=B401-8),"Y",""),"")</f>
        <v/>
      </c>
    </row>
    <row r="403" spans="1:13">
      <c r="A403">
        <v>110</v>
      </c>
      <c r="B403">
        <v>1</v>
      </c>
      <c r="C403" t="s">
        <v>45</v>
      </c>
      <c r="D403" t="s">
        <v>46</v>
      </c>
      <c r="E403" t="s">
        <v>22</v>
      </c>
      <c r="F403">
        <v>8.0519999999999996</v>
      </c>
      <c r="G403" t="s">
        <v>19</v>
      </c>
      <c r="H403" t="s">
        <v>22</v>
      </c>
      <c r="I403" t="str">
        <f>IF(Data[[#This Row],[Truth Value]]=Data[[#This Row],[Correct]], "", "1")</f>
        <v/>
      </c>
      <c r="J403">
        <v>5</v>
      </c>
      <c r="K4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03">
        <f>INDEX(Sheet9!H$1:H$30,MATCH(Data[[#This Row],[Subject]],Sheet9!A$1:A$30))</f>
        <v>0.875</v>
      </c>
      <c r="M403" t="str">
        <f>IF(J402=Data[[#This Row],[PrsntOrd]]-1,IF(OR(Data[[#This Row],[ID]]=B402+8,Data[[#This Row],[ID]]=B402-8),"Y",""),"")</f>
        <v/>
      </c>
    </row>
    <row r="404" spans="1:13">
      <c r="A404">
        <v>110</v>
      </c>
      <c r="B404">
        <v>4</v>
      </c>
      <c r="C404" t="s">
        <v>31</v>
      </c>
      <c r="D404" t="s">
        <v>32</v>
      </c>
      <c r="E404" t="s">
        <v>15</v>
      </c>
      <c r="F404">
        <v>6.7709999999999999</v>
      </c>
      <c r="G404" t="s">
        <v>19</v>
      </c>
      <c r="H404" t="s">
        <v>15</v>
      </c>
      <c r="I404" t="str">
        <f>IF(Data[[#This Row],[Truth Value]]=Data[[#This Row],[Correct]], "", "1")</f>
        <v/>
      </c>
      <c r="J404">
        <v>7</v>
      </c>
      <c r="K4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04">
        <f>INDEX(Sheet9!H$1:H$30,MATCH(Data[[#This Row],[Subject]],Sheet9!A$1:A$30))</f>
        <v>0.875</v>
      </c>
      <c r="M404" t="str">
        <f>IF(J403=Data[[#This Row],[PrsntOrd]]-1,IF(OR(Data[[#This Row],[ID]]=B403+8,Data[[#This Row],[ID]]=B403-8),"Y",""),"")</f>
        <v/>
      </c>
    </row>
    <row r="405" spans="1:13">
      <c r="A405">
        <v>110</v>
      </c>
      <c r="B405">
        <v>14</v>
      </c>
      <c r="C405" t="s">
        <v>37</v>
      </c>
      <c r="D405" t="s">
        <v>38</v>
      </c>
      <c r="E405" t="s">
        <v>22</v>
      </c>
      <c r="F405">
        <v>11.03</v>
      </c>
      <c r="G405" t="s">
        <v>16</v>
      </c>
      <c r="H405" t="s">
        <v>22</v>
      </c>
      <c r="I405" t="str">
        <f>IF(Data[[#This Row],[Truth Value]]=Data[[#This Row],[Correct]], "", "1")</f>
        <v/>
      </c>
      <c r="J405">
        <v>8</v>
      </c>
      <c r="K4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05">
        <f>INDEX(Sheet9!H$1:H$30,MATCH(Data[[#This Row],[Subject]],Sheet9!A$1:A$30))</f>
        <v>0.875</v>
      </c>
      <c r="M405" t="str">
        <f>IF(J404=Data[[#This Row],[PrsntOrd]]-1,IF(OR(Data[[#This Row],[ID]]=B404+8,Data[[#This Row],[ID]]=B404-8),"Y",""),"")</f>
        <v/>
      </c>
    </row>
    <row r="406" spans="1:13">
      <c r="A406">
        <v>110</v>
      </c>
      <c r="B406">
        <v>9</v>
      </c>
      <c r="C406" t="s">
        <v>23</v>
      </c>
      <c r="D406" t="s">
        <v>24</v>
      </c>
      <c r="E406" t="s">
        <v>15</v>
      </c>
      <c r="F406">
        <v>6.4740000000000002</v>
      </c>
      <c r="G406" t="s">
        <v>16</v>
      </c>
      <c r="H406" t="s">
        <v>15</v>
      </c>
      <c r="I406" t="str">
        <f>IF(Data[[#This Row],[Truth Value]]=Data[[#This Row],[Correct]], "", "1")</f>
        <v/>
      </c>
      <c r="J406">
        <v>11</v>
      </c>
      <c r="K4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06">
        <f>INDEX(Sheet9!H$1:H$30,MATCH(Data[[#This Row],[Subject]],Sheet9!A$1:A$30))</f>
        <v>0.875</v>
      </c>
      <c r="M406" t="str">
        <f>IF(J405=Data[[#This Row],[PrsntOrd]]-1,IF(OR(Data[[#This Row],[ID]]=B405+8,Data[[#This Row],[ID]]=B405-8),"Y",""),"")</f>
        <v/>
      </c>
    </row>
    <row r="407" spans="1:13">
      <c r="A407">
        <v>110</v>
      </c>
      <c r="B407">
        <v>8</v>
      </c>
      <c r="C407" t="s">
        <v>27</v>
      </c>
      <c r="D407" t="s">
        <v>28</v>
      </c>
      <c r="E407" t="s">
        <v>22</v>
      </c>
      <c r="F407">
        <v>7.1459999999999999</v>
      </c>
      <c r="G407" t="s">
        <v>19</v>
      </c>
      <c r="H407" t="s">
        <v>22</v>
      </c>
      <c r="I407" t="str">
        <f>IF(Data[[#This Row],[Truth Value]]=Data[[#This Row],[Correct]], "", "1")</f>
        <v/>
      </c>
      <c r="J407">
        <v>15</v>
      </c>
      <c r="K4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07">
        <f>INDEX(Sheet9!H$1:H$30,MATCH(Data[[#This Row],[Subject]],Sheet9!A$1:A$30))</f>
        <v>0.875</v>
      </c>
      <c r="M407" t="str">
        <f>IF(J406=Data[[#This Row],[PrsntOrd]]-1,IF(OR(Data[[#This Row],[ID]]=B406+8,Data[[#This Row],[ID]]=B406-8),"Y",""),"")</f>
        <v/>
      </c>
    </row>
    <row r="408" spans="1:13">
      <c r="A408">
        <v>110</v>
      </c>
      <c r="B408">
        <v>13</v>
      </c>
      <c r="C408" t="s">
        <v>25</v>
      </c>
      <c r="D408" t="s">
        <v>99</v>
      </c>
      <c r="E408" t="s">
        <v>15</v>
      </c>
      <c r="F408">
        <v>16.39</v>
      </c>
      <c r="G408" t="s">
        <v>16</v>
      </c>
      <c r="H408" t="s">
        <v>15</v>
      </c>
      <c r="I408" t="str">
        <f>IF(Data[[#This Row],[Truth Value]]=Data[[#This Row],[Correct]], "", "1")</f>
        <v/>
      </c>
      <c r="J408">
        <v>19</v>
      </c>
      <c r="K4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08">
        <f>INDEX(Sheet9!H$1:H$30,MATCH(Data[[#This Row],[Subject]],Sheet9!A$1:A$30))</f>
        <v>0.875</v>
      </c>
      <c r="M408" t="str">
        <f>IF(J407=Data[[#This Row],[PrsntOrd]]-1,IF(OR(Data[[#This Row],[ID]]=B407+8,Data[[#This Row],[ID]]=B407-8),"Y",""),"")</f>
        <v/>
      </c>
    </row>
    <row r="409" spans="1:13">
      <c r="A409">
        <v>110</v>
      </c>
      <c r="B409">
        <v>3</v>
      </c>
      <c r="C409" t="s">
        <v>39</v>
      </c>
      <c r="D409" t="s">
        <v>36</v>
      </c>
      <c r="E409" t="s">
        <v>15</v>
      </c>
      <c r="F409">
        <v>5.6189999999999998</v>
      </c>
      <c r="G409" t="s">
        <v>19</v>
      </c>
      <c r="H409" t="s">
        <v>15</v>
      </c>
      <c r="I409" t="str">
        <f>IF(Data[[#This Row],[Truth Value]]=Data[[#This Row],[Correct]], "", "1")</f>
        <v/>
      </c>
      <c r="J409">
        <v>20</v>
      </c>
      <c r="K4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09">
        <f>INDEX(Sheet9!H$1:H$30,MATCH(Data[[#This Row],[Subject]],Sheet9!A$1:A$30))</f>
        <v>0.875</v>
      </c>
      <c r="M409" t="str">
        <f>IF(J408=Data[[#This Row],[PrsntOrd]]-1,IF(OR(Data[[#This Row],[ID]]=B408+8,Data[[#This Row],[ID]]=B408-8),"Y",""),"")</f>
        <v/>
      </c>
    </row>
    <row r="410" spans="1:13">
      <c r="A410">
        <v>110</v>
      </c>
      <c r="B410">
        <v>11</v>
      </c>
      <c r="C410" t="s">
        <v>35</v>
      </c>
      <c r="D410" t="s">
        <v>36</v>
      </c>
      <c r="E410" t="s">
        <v>15</v>
      </c>
      <c r="F410">
        <v>6.1710000000000003</v>
      </c>
      <c r="G410" t="s">
        <v>16</v>
      </c>
      <c r="H410" t="s">
        <v>15</v>
      </c>
      <c r="I410" t="str">
        <f>IF(Data[[#This Row],[Truth Value]]=Data[[#This Row],[Correct]], "", "1")</f>
        <v/>
      </c>
      <c r="J410">
        <v>21</v>
      </c>
      <c r="K4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10">
        <f>INDEX(Sheet9!H$1:H$30,MATCH(Data[[#This Row],[Subject]],Sheet9!A$1:A$30))</f>
        <v>0.875</v>
      </c>
      <c r="M410" t="str">
        <f>IF(J409=Data[[#This Row],[PrsntOrd]]-1,IF(OR(Data[[#This Row],[ID]]=B409+8,Data[[#This Row],[ID]]=B409-8),"Y",""),"")</f>
        <v>Y</v>
      </c>
    </row>
    <row r="411" spans="1:13">
      <c r="A411">
        <v>110</v>
      </c>
      <c r="B411">
        <v>2</v>
      </c>
      <c r="C411" t="s">
        <v>40</v>
      </c>
      <c r="D411" t="s">
        <v>30</v>
      </c>
      <c r="E411" t="s">
        <v>15</v>
      </c>
      <c r="F411">
        <v>5.1870000000000003</v>
      </c>
      <c r="G411" t="s">
        <v>19</v>
      </c>
      <c r="H411" t="s">
        <v>15</v>
      </c>
      <c r="I411" t="str">
        <f>IF(Data[[#This Row],[Truth Value]]=Data[[#This Row],[Correct]], "", "1")</f>
        <v/>
      </c>
      <c r="J411">
        <v>23</v>
      </c>
      <c r="K4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11">
        <f>INDEX(Sheet9!H$1:H$30,MATCH(Data[[#This Row],[Subject]],Sheet9!A$1:A$30))</f>
        <v>0.875</v>
      </c>
      <c r="M411" t="str">
        <f>IF(J410=Data[[#This Row],[PrsntOrd]]-1,IF(OR(Data[[#This Row],[ID]]=B410+8,Data[[#This Row],[ID]]=B410-8),"Y",""),"")</f>
        <v/>
      </c>
    </row>
    <row r="412" spans="1:13">
      <c r="A412">
        <v>110</v>
      </c>
      <c r="B412">
        <v>10</v>
      </c>
      <c r="C412" t="s">
        <v>29</v>
      </c>
      <c r="D412" t="s">
        <v>30</v>
      </c>
      <c r="E412" t="s">
        <v>22</v>
      </c>
      <c r="F412">
        <v>7.0179999999999998</v>
      </c>
      <c r="G412" t="s">
        <v>16</v>
      </c>
      <c r="H412" t="s">
        <v>22</v>
      </c>
      <c r="I412" t="str">
        <f>IF(Data[[#This Row],[Truth Value]]=Data[[#This Row],[Correct]], "", "1")</f>
        <v/>
      </c>
      <c r="J412">
        <v>26</v>
      </c>
      <c r="K4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12">
        <f>INDEX(Sheet9!H$1:H$30,MATCH(Data[[#This Row],[Subject]],Sheet9!A$1:A$30))</f>
        <v>0.875</v>
      </c>
      <c r="M412" t="str">
        <f>IF(J411=Data[[#This Row],[PrsntOrd]]-1,IF(OR(Data[[#This Row],[ID]]=B411+8,Data[[#This Row],[ID]]=B411-8),"Y",""),"")</f>
        <v/>
      </c>
    </row>
    <row r="413" spans="1:13">
      <c r="A413">
        <v>110</v>
      </c>
      <c r="B413">
        <v>5</v>
      </c>
      <c r="C413" t="s">
        <v>33</v>
      </c>
      <c r="D413" t="s">
        <v>34</v>
      </c>
      <c r="E413" t="s">
        <v>22</v>
      </c>
      <c r="F413">
        <v>8.7219999999999995</v>
      </c>
      <c r="G413" t="s">
        <v>19</v>
      </c>
      <c r="H413" t="s">
        <v>22</v>
      </c>
      <c r="I413" t="str">
        <f>IF(Data[[#This Row],[Truth Value]]=Data[[#This Row],[Correct]], "", "1")</f>
        <v/>
      </c>
      <c r="J413">
        <v>30</v>
      </c>
      <c r="K4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13">
        <f>INDEX(Sheet9!H$1:H$30,MATCH(Data[[#This Row],[Subject]],Sheet9!A$1:A$30))</f>
        <v>0.875</v>
      </c>
      <c r="M413" t="str">
        <f>IF(J412=Data[[#This Row],[PrsntOrd]]-1,IF(OR(Data[[#This Row],[ID]]=B412+8,Data[[#This Row],[ID]]=B412-8),"Y",""),"")</f>
        <v/>
      </c>
    </row>
    <row r="414" spans="1:13">
      <c r="A414">
        <v>110</v>
      </c>
      <c r="B414">
        <v>7</v>
      </c>
      <c r="C414" t="s">
        <v>20</v>
      </c>
      <c r="D414" t="s">
        <v>21</v>
      </c>
      <c r="E414" t="s">
        <v>22</v>
      </c>
      <c r="F414">
        <v>3.9279999999999999</v>
      </c>
      <c r="G414" t="s">
        <v>19</v>
      </c>
      <c r="H414" t="s">
        <v>22</v>
      </c>
      <c r="I414" t="str">
        <f>IF(Data[[#This Row],[Truth Value]]=Data[[#This Row],[Correct]], "", "1")</f>
        <v/>
      </c>
      <c r="J414">
        <v>32</v>
      </c>
      <c r="K4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14">
        <f>INDEX(Sheet9!H$1:H$30,MATCH(Data[[#This Row],[Subject]],Sheet9!A$1:A$30))</f>
        <v>0.875</v>
      </c>
      <c r="M414" t="str">
        <f>IF(J413=Data[[#This Row],[PrsntOrd]]-1,IF(OR(Data[[#This Row],[ID]]=B413+8,Data[[#This Row],[ID]]=B413-8),"Y",""),"")</f>
        <v/>
      </c>
    </row>
    <row r="415" spans="1:13">
      <c r="A415">
        <v>110</v>
      </c>
      <c r="B415">
        <v>15</v>
      </c>
      <c r="C415" t="s">
        <v>43</v>
      </c>
      <c r="D415" t="s">
        <v>100</v>
      </c>
      <c r="E415" t="s">
        <v>22</v>
      </c>
      <c r="F415">
        <v>7.29</v>
      </c>
      <c r="G415" t="s">
        <v>16</v>
      </c>
      <c r="H415" t="s">
        <v>22</v>
      </c>
      <c r="I415" t="str">
        <f>IF(Data[[#This Row],[Truth Value]]=Data[[#This Row],[Correct]], "", "1")</f>
        <v/>
      </c>
      <c r="J415">
        <v>35</v>
      </c>
      <c r="K4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15">
        <f>INDEX(Sheet9!H$1:H$30,MATCH(Data[[#This Row],[Subject]],Sheet9!A$1:A$30))</f>
        <v>0.875</v>
      </c>
      <c r="M415" t="str">
        <f>IF(J414=Data[[#This Row],[PrsntOrd]]-1,IF(OR(Data[[#This Row],[ID]]=B414+8,Data[[#This Row],[ID]]=B414-8),"Y",""),"")</f>
        <v/>
      </c>
    </row>
    <row r="416" spans="1:13">
      <c r="A416">
        <v>110</v>
      </c>
      <c r="B416">
        <v>6</v>
      </c>
      <c r="C416" t="s">
        <v>17</v>
      </c>
      <c r="D416" t="s">
        <v>18</v>
      </c>
      <c r="E416" t="s">
        <v>15</v>
      </c>
      <c r="F416">
        <v>5.8090000000000002</v>
      </c>
      <c r="G416" t="s">
        <v>19</v>
      </c>
      <c r="H416" t="s">
        <v>15</v>
      </c>
      <c r="I416" t="str">
        <f>IF(Data[[#This Row],[Truth Value]]=Data[[#This Row],[Correct]], "", "1")</f>
        <v/>
      </c>
      <c r="J416">
        <v>37</v>
      </c>
      <c r="K4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16">
        <f>INDEX(Sheet9!H$1:H$30,MATCH(Data[[#This Row],[Subject]],Sheet9!A$1:A$30))</f>
        <v>0.875</v>
      </c>
      <c r="M416" t="str">
        <f>IF(J415=Data[[#This Row],[PrsntOrd]]-1,IF(OR(Data[[#This Row],[ID]]=B415+8,Data[[#This Row],[ID]]=B415-8),"Y",""),"")</f>
        <v/>
      </c>
    </row>
    <row r="417" spans="1:13">
      <c r="A417">
        <v>110</v>
      </c>
      <c r="B417">
        <v>12</v>
      </c>
      <c r="C417" t="s">
        <v>41</v>
      </c>
      <c r="D417" t="s">
        <v>42</v>
      </c>
      <c r="E417" t="s">
        <v>22</v>
      </c>
      <c r="F417">
        <v>6.97</v>
      </c>
      <c r="G417" t="s">
        <v>16</v>
      </c>
      <c r="H417" t="s">
        <v>22</v>
      </c>
      <c r="I417" t="str">
        <f>IF(Data[[#This Row],[Truth Value]]=Data[[#This Row],[Correct]], "", "1")</f>
        <v/>
      </c>
      <c r="J417">
        <v>40</v>
      </c>
      <c r="K4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17">
        <f>INDEX(Sheet9!H$1:H$30,MATCH(Data[[#This Row],[Subject]],Sheet9!A$1:A$30))</f>
        <v>0.875</v>
      </c>
      <c r="M417" t="str">
        <f>IF(J416=Data[[#This Row],[PrsntOrd]]-1,IF(OR(Data[[#This Row],[ID]]=B416+8,Data[[#This Row],[ID]]=B416-8),"Y",""),"")</f>
        <v/>
      </c>
    </row>
    <row r="418" spans="1:13">
      <c r="A418">
        <v>110</v>
      </c>
      <c r="B418">
        <v>17</v>
      </c>
      <c r="C418" t="s">
        <v>47</v>
      </c>
      <c r="D418" t="s">
        <v>48</v>
      </c>
      <c r="E418" t="s">
        <v>22</v>
      </c>
      <c r="F418">
        <v>5.65</v>
      </c>
      <c r="G418" t="s">
        <v>49</v>
      </c>
      <c r="H418" t="s">
        <v>15</v>
      </c>
      <c r="I418" t="str">
        <f>IF(Data[[#This Row],[Truth Value]]=Data[[#This Row],[Correct]], "", "1")</f>
        <v>1</v>
      </c>
      <c r="J418">
        <v>13</v>
      </c>
      <c r="K4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18">
        <f>INDEX(Sheet9!H$1:H$30,MATCH(Data[[#This Row],[Subject]],Sheet9!A$1:A$30))</f>
        <v>0.875</v>
      </c>
      <c r="M418" t="str">
        <f>IF(J417=Data[[#This Row],[PrsntOrd]]-1,IF(OR(Data[[#This Row],[ID]]=B417+8,Data[[#This Row],[ID]]=B417-8),"Y",""),"")</f>
        <v/>
      </c>
    </row>
    <row r="419" spans="1:13">
      <c r="A419">
        <v>110</v>
      </c>
      <c r="B419">
        <v>18</v>
      </c>
      <c r="C419" t="s">
        <v>50</v>
      </c>
      <c r="D419" t="s">
        <v>51</v>
      </c>
      <c r="E419" t="s">
        <v>22</v>
      </c>
      <c r="F419">
        <v>7.5780000000000003</v>
      </c>
      <c r="G419" t="s">
        <v>49</v>
      </c>
      <c r="H419" t="s">
        <v>15</v>
      </c>
      <c r="I419" t="str">
        <f>IF(Data[[#This Row],[Truth Value]]=Data[[#This Row],[Correct]], "", "1")</f>
        <v>1</v>
      </c>
      <c r="J419">
        <v>16</v>
      </c>
      <c r="K4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19">
        <f>INDEX(Sheet9!H$1:H$30,MATCH(Data[[#This Row],[Subject]],Sheet9!A$1:A$30))</f>
        <v>0.875</v>
      </c>
      <c r="M419" t="str">
        <f>IF(J418=Data[[#This Row],[PrsntOrd]]-1,IF(OR(Data[[#This Row],[ID]]=B418+8,Data[[#This Row],[ID]]=B418-8),"Y",""),"")</f>
        <v/>
      </c>
    </row>
    <row r="420" spans="1:13">
      <c r="A420">
        <v>110</v>
      </c>
      <c r="B420">
        <v>19</v>
      </c>
      <c r="C420" t="s">
        <v>52</v>
      </c>
      <c r="D420" t="s">
        <v>53</v>
      </c>
      <c r="E420" t="s">
        <v>22</v>
      </c>
      <c r="F420">
        <v>8.2439999999999998</v>
      </c>
      <c r="G420" t="s">
        <v>49</v>
      </c>
      <c r="H420" t="s">
        <v>22</v>
      </c>
      <c r="I420" t="str">
        <f>IF(Data[[#This Row],[Truth Value]]=Data[[#This Row],[Correct]], "", "1")</f>
        <v/>
      </c>
      <c r="J420">
        <v>1</v>
      </c>
      <c r="K4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20">
        <f>INDEX(Sheet9!H$1:H$30,MATCH(Data[[#This Row],[Subject]],Sheet9!A$1:A$30))</f>
        <v>0.875</v>
      </c>
      <c r="M420" t="str">
        <f>IF(J419=Data[[#This Row],[PrsntOrd]]-1,IF(OR(Data[[#This Row],[ID]]=B419+8,Data[[#This Row],[ID]]=B419-8),"Y",""),"")</f>
        <v/>
      </c>
    </row>
    <row r="421" spans="1:13">
      <c r="A421">
        <v>110</v>
      </c>
      <c r="B421">
        <v>20</v>
      </c>
      <c r="C421" t="s">
        <v>54</v>
      </c>
      <c r="D421" t="s">
        <v>55</v>
      </c>
      <c r="E421" t="s">
        <v>22</v>
      </c>
      <c r="F421">
        <v>6.6189999999999998</v>
      </c>
      <c r="G421" t="s">
        <v>49</v>
      </c>
      <c r="H421" t="s">
        <v>22</v>
      </c>
      <c r="I421" t="str">
        <f>IF(Data[[#This Row],[Truth Value]]=Data[[#This Row],[Correct]], "", "1")</f>
        <v/>
      </c>
      <c r="J421">
        <v>22</v>
      </c>
      <c r="K4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21">
        <f>INDEX(Sheet9!H$1:H$30,MATCH(Data[[#This Row],[Subject]],Sheet9!A$1:A$30))</f>
        <v>0.875</v>
      </c>
      <c r="M421" t="str">
        <f>IF(J420=Data[[#This Row],[PrsntOrd]]-1,IF(OR(Data[[#This Row],[ID]]=B420+8,Data[[#This Row],[ID]]=B420-8),"Y",""),"")</f>
        <v/>
      </c>
    </row>
    <row r="422" spans="1:13">
      <c r="A422">
        <v>110</v>
      </c>
      <c r="B422">
        <v>21</v>
      </c>
      <c r="C422" t="s">
        <v>56</v>
      </c>
      <c r="D422" t="s">
        <v>57</v>
      </c>
      <c r="E422" t="s">
        <v>22</v>
      </c>
      <c r="F422">
        <v>7.6109999999999998</v>
      </c>
      <c r="G422" t="s">
        <v>49</v>
      </c>
      <c r="H422" t="s">
        <v>22</v>
      </c>
      <c r="I422" t="str">
        <f>IF(Data[[#This Row],[Truth Value]]=Data[[#This Row],[Correct]], "", "1")</f>
        <v/>
      </c>
      <c r="J422">
        <v>10</v>
      </c>
      <c r="K4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22">
        <f>INDEX(Sheet9!H$1:H$30,MATCH(Data[[#This Row],[Subject]],Sheet9!A$1:A$30))</f>
        <v>0.875</v>
      </c>
      <c r="M422" t="str">
        <f>IF(J421=Data[[#This Row],[PrsntOrd]]-1,IF(OR(Data[[#This Row],[ID]]=B421+8,Data[[#This Row],[ID]]=B421-8),"Y",""),"")</f>
        <v/>
      </c>
    </row>
    <row r="423" spans="1:13">
      <c r="A423">
        <v>110</v>
      </c>
      <c r="B423">
        <v>22</v>
      </c>
      <c r="C423" t="s">
        <v>58</v>
      </c>
      <c r="D423" t="s">
        <v>59</v>
      </c>
      <c r="E423" t="s">
        <v>22</v>
      </c>
      <c r="F423">
        <v>7.0359999999999996</v>
      </c>
      <c r="G423" t="s">
        <v>49</v>
      </c>
      <c r="H423" t="s">
        <v>15</v>
      </c>
      <c r="I423" t="str">
        <f>IF(Data[[#This Row],[Truth Value]]=Data[[#This Row],[Correct]], "", "1")</f>
        <v>1</v>
      </c>
      <c r="J423">
        <v>29</v>
      </c>
      <c r="K4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23">
        <f>INDEX(Sheet9!H$1:H$30,MATCH(Data[[#This Row],[Subject]],Sheet9!A$1:A$30))</f>
        <v>0.875</v>
      </c>
      <c r="M423" t="str">
        <f>IF(J422=Data[[#This Row],[PrsntOrd]]-1,IF(OR(Data[[#This Row],[ID]]=B422+8,Data[[#This Row],[ID]]=B422-8),"Y",""),"")</f>
        <v/>
      </c>
    </row>
    <row r="424" spans="1:13">
      <c r="A424">
        <v>110</v>
      </c>
      <c r="B424">
        <v>23</v>
      </c>
      <c r="C424" t="s">
        <v>60</v>
      </c>
      <c r="D424" t="s">
        <v>98</v>
      </c>
      <c r="E424" t="s">
        <v>15</v>
      </c>
      <c r="F424">
        <v>4.7539999999999996</v>
      </c>
      <c r="G424" t="s">
        <v>49</v>
      </c>
      <c r="H424" t="s">
        <v>15</v>
      </c>
      <c r="I424" t="str">
        <f>IF(Data[[#This Row],[Truth Value]]=Data[[#This Row],[Correct]], "", "1")</f>
        <v/>
      </c>
      <c r="J424">
        <v>33</v>
      </c>
      <c r="K4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24">
        <f>INDEX(Sheet9!H$1:H$30,MATCH(Data[[#This Row],[Subject]],Sheet9!A$1:A$30))</f>
        <v>0.875</v>
      </c>
      <c r="M424" t="str">
        <f>IF(J423=Data[[#This Row],[PrsntOrd]]-1,IF(OR(Data[[#This Row],[ID]]=B423+8,Data[[#This Row],[ID]]=B423-8),"Y",""),"")</f>
        <v/>
      </c>
    </row>
    <row r="425" spans="1:13">
      <c r="A425">
        <v>110</v>
      </c>
      <c r="B425">
        <v>24</v>
      </c>
      <c r="C425" t="s">
        <v>62</v>
      </c>
      <c r="D425" t="s">
        <v>63</v>
      </c>
      <c r="E425" t="s">
        <v>22</v>
      </c>
      <c r="F425">
        <v>5.1870000000000003</v>
      </c>
      <c r="G425" t="s">
        <v>49</v>
      </c>
      <c r="H425" t="s">
        <v>22</v>
      </c>
      <c r="I425" t="str">
        <f>IF(Data[[#This Row],[Truth Value]]=Data[[#This Row],[Correct]], "", "1")</f>
        <v/>
      </c>
      <c r="J425">
        <v>38</v>
      </c>
      <c r="K4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25">
        <f>INDEX(Sheet9!H$1:H$30,MATCH(Data[[#This Row],[Subject]],Sheet9!A$1:A$30))</f>
        <v>0.875</v>
      </c>
      <c r="M425" t="str">
        <f>IF(J424=Data[[#This Row],[PrsntOrd]]-1,IF(OR(Data[[#This Row],[ID]]=B424+8,Data[[#This Row],[ID]]=B424-8),"Y",""),"")</f>
        <v/>
      </c>
    </row>
    <row r="426" spans="1:13">
      <c r="A426">
        <v>110</v>
      </c>
      <c r="B426">
        <v>25</v>
      </c>
      <c r="C426" t="s">
        <v>64</v>
      </c>
      <c r="D426" t="s">
        <v>65</v>
      </c>
      <c r="E426" t="s">
        <v>22</v>
      </c>
      <c r="F426">
        <v>6.9390000000000001</v>
      </c>
      <c r="G426" t="s">
        <v>66</v>
      </c>
      <c r="H426" t="s">
        <v>15</v>
      </c>
      <c r="I426" t="str">
        <f>IF(Data[[#This Row],[Truth Value]]=Data[[#This Row],[Correct]], "", "1")</f>
        <v>1</v>
      </c>
      <c r="J426">
        <v>3</v>
      </c>
      <c r="K4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26">
        <f>INDEX(Sheet9!H$1:H$30,MATCH(Data[[#This Row],[Subject]],Sheet9!A$1:A$30))</f>
        <v>0.875</v>
      </c>
      <c r="M426" t="str">
        <f>IF(J425=Data[[#This Row],[PrsntOrd]]-1,IF(OR(Data[[#This Row],[ID]]=B425+8,Data[[#This Row],[ID]]=B425-8),"Y",""),"")</f>
        <v/>
      </c>
    </row>
    <row r="427" spans="1:13">
      <c r="A427">
        <v>110</v>
      </c>
      <c r="B427">
        <v>26</v>
      </c>
      <c r="C427" t="s">
        <v>67</v>
      </c>
      <c r="D427" t="s">
        <v>68</v>
      </c>
      <c r="E427" t="s">
        <v>22</v>
      </c>
      <c r="F427">
        <v>5.1390000000000002</v>
      </c>
      <c r="G427" t="s">
        <v>66</v>
      </c>
      <c r="H427" t="s">
        <v>22</v>
      </c>
      <c r="I427" t="str">
        <f>IF(Data[[#This Row],[Truth Value]]=Data[[#This Row],[Correct]], "", "1")</f>
        <v/>
      </c>
      <c r="J427">
        <v>31</v>
      </c>
      <c r="K4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27">
        <f>INDEX(Sheet9!H$1:H$30,MATCH(Data[[#This Row],[Subject]],Sheet9!A$1:A$30))</f>
        <v>0.875</v>
      </c>
      <c r="M427" t="str">
        <f>IF(J426=Data[[#This Row],[PrsntOrd]]-1,IF(OR(Data[[#This Row],[ID]]=B426+8,Data[[#This Row],[ID]]=B426-8),"Y",""),"")</f>
        <v/>
      </c>
    </row>
    <row r="428" spans="1:13">
      <c r="A428">
        <v>110</v>
      </c>
      <c r="B428">
        <v>27</v>
      </c>
      <c r="C428" t="s">
        <v>69</v>
      </c>
      <c r="D428" t="s">
        <v>70</v>
      </c>
      <c r="E428" t="s">
        <v>15</v>
      </c>
      <c r="F428">
        <v>6.819</v>
      </c>
      <c r="G428" t="s">
        <v>66</v>
      </c>
      <c r="H428" t="s">
        <v>15</v>
      </c>
      <c r="I428" t="str">
        <f>IF(Data[[#This Row],[Truth Value]]=Data[[#This Row],[Correct]], "", "1")</f>
        <v/>
      </c>
      <c r="J428">
        <v>9</v>
      </c>
      <c r="K4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28">
        <f>INDEX(Sheet9!H$1:H$30,MATCH(Data[[#This Row],[Subject]],Sheet9!A$1:A$30))</f>
        <v>0.875</v>
      </c>
      <c r="M428" t="str">
        <f>IF(J427=Data[[#This Row],[PrsntOrd]]-1,IF(OR(Data[[#This Row],[ID]]=B427+8,Data[[#This Row],[ID]]=B427-8),"Y",""),"")</f>
        <v/>
      </c>
    </row>
    <row r="429" spans="1:13">
      <c r="A429">
        <v>110</v>
      </c>
      <c r="B429">
        <v>28</v>
      </c>
      <c r="C429" t="s">
        <v>71</v>
      </c>
      <c r="D429" t="s">
        <v>72</v>
      </c>
      <c r="E429" t="s">
        <v>22</v>
      </c>
      <c r="F429">
        <v>6.883</v>
      </c>
      <c r="G429" t="s">
        <v>66</v>
      </c>
      <c r="H429" t="s">
        <v>15</v>
      </c>
      <c r="I429" t="str">
        <f>IF(Data[[#This Row],[Truth Value]]=Data[[#This Row],[Correct]], "", "1")</f>
        <v>1</v>
      </c>
      <c r="J429">
        <v>36</v>
      </c>
      <c r="K4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29">
        <f>INDEX(Sheet9!H$1:H$30,MATCH(Data[[#This Row],[Subject]],Sheet9!A$1:A$30))</f>
        <v>0.875</v>
      </c>
      <c r="M429" t="str">
        <f>IF(J428=Data[[#This Row],[PrsntOrd]]-1,IF(OR(Data[[#This Row],[ID]]=B428+8,Data[[#This Row],[ID]]=B428-8),"Y",""),"")</f>
        <v/>
      </c>
    </row>
    <row r="430" spans="1:13">
      <c r="A430">
        <v>110</v>
      </c>
      <c r="B430">
        <v>29</v>
      </c>
      <c r="C430" t="s">
        <v>73</v>
      </c>
      <c r="D430" t="s">
        <v>74</v>
      </c>
      <c r="E430" t="s">
        <v>15</v>
      </c>
      <c r="F430">
        <v>6.6740000000000004</v>
      </c>
      <c r="G430" t="s">
        <v>66</v>
      </c>
      <c r="H430" t="s">
        <v>15</v>
      </c>
      <c r="I430" t="str">
        <f>IF(Data[[#This Row],[Truth Value]]=Data[[#This Row],[Correct]], "", "1")</f>
        <v/>
      </c>
      <c r="J430">
        <v>14</v>
      </c>
      <c r="K4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30">
        <f>INDEX(Sheet9!H$1:H$30,MATCH(Data[[#This Row],[Subject]],Sheet9!A$1:A$30))</f>
        <v>0.875</v>
      </c>
      <c r="M430" t="str">
        <f>IF(J429=Data[[#This Row],[PrsntOrd]]-1,IF(OR(Data[[#This Row],[ID]]=B429+8,Data[[#This Row],[ID]]=B429-8),"Y",""),"")</f>
        <v/>
      </c>
    </row>
    <row r="431" spans="1:13">
      <c r="A431">
        <v>110</v>
      </c>
      <c r="B431">
        <v>30</v>
      </c>
      <c r="C431" t="s">
        <v>75</v>
      </c>
      <c r="D431" t="s">
        <v>76</v>
      </c>
      <c r="E431" t="s">
        <v>22</v>
      </c>
      <c r="F431">
        <v>7.4509999999999996</v>
      </c>
      <c r="G431" t="s">
        <v>66</v>
      </c>
      <c r="H431" t="s">
        <v>22</v>
      </c>
      <c r="I431" t="str">
        <f>IF(Data[[#This Row],[Truth Value]]=Data[[#This Row],[Correct]], "", "1")</f>
        <v/>
      </c>
      <c r="J431">
        <v>28</v>
      </c>
      <c r="K4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31">
        <f>INDEX(Sheet9!H$1:H$30,MATCH(Data[[#This Row],[Subject]],Sheet9!A$1:A$30))</f>
        <v>0.875</v>
      </c>
      <c r="M431" t="str">
        <f>IF(J430=Data[[#This Row],[PrsntOrd]]-1,IF(OR(Data[[#This Row],[ID]]=B430+8,Data[[#This Row],[ID]]=B430-8),"Y",""),"")</f>
        <v/>
      </c>
    </row>
    <row r="432" spans="1:13">
      <c r="A432">
        <v>110</v>
      </c>
      <c r="B432">
        <v>31</v>
      </c>
      <c r="C432" t="s">
        <v>77</v>
      </c>
      <c r="D432" t="s">
        <v>78</v>
      </c>
      <c r="E432" t="s">
        <v>22</v>
      </c>
      <c r="F432">
        <v>5.9720000000000004</v>
      </c>
      <c r="G432" t="s">
        <v>66</v>
      </c>
      <c r="H432" t="s">
        <v>22</v>
      </c>
      <c r="I432" t="str">
        <f>IF(Data[[#This Row],[Truth Value]]=Data[[#This Row],[Correct]], "", "1")</f>
        <v/>
      </c>
      <c r="J432">
        <v>18</v>
      </c>
      <c r="K4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32">
        <f>INDEX(Sheet9!H$1:H$30,MATCH(Data[[#This Row],[Subject]],Sheet9!A$1:A$30))</f>
        <v>0.875</v>
      </c>
      <c r="M432" t="str">
        <f>IF(J431=Data[[#This Row],[PrsntOrd]]-1,IF(OR(Data[[#This Row],[ID]]=B431+8,Data[[#This Row],[ID]]=B431-8),"Y",""),"")</f>
        <v/>
      </c>
    </row>
    <row r="433" spans="1:13">
      <c r="A433">
        <v>110</v>
      </c>
      <c r="B433">
        <v>32</v>
      </c>
      <c r="C433" t="s">
        <v>79</v>
      </c>
      <c r="D433" t="s">
        <v>80</v>
      </c>
      <c r="E433" t="s">
        <v>22</v>
      </c>
      <c r="F433">
        <v>7.0750000000000002</v>
      </c>
      <c r="G433" t="s">
        <v>66</v>
      </c>
      <c r="H433" t="s">
        <v>22</v>
      </c>
      <c r="I433" t="str">
        <f>IF(Data[[#This Row],[Truth Value]]=Data[[#This Row],[Correct]], "", "1")</f>
        <v/>
      </c>
      <c r="J433">
        <v>24</v>
      </c>
      <c r="K4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33">
        <f>INDEX(Sheet9!H$1:H$30,MATCH(Data[[#This Row],[Subject]],Sheet9!A$1:A$30))</f>
        <v>0.875</v>
      </c>
      <c r="M433" t="str">
        <f>IF(J432=Data[[#This Row],[PrsntOrd]]-1,IF(OR(Data[[#This Row],[ID]]=B432+8,Data[[#This Row],[ID]]=B432-8),"Y",""),"")</f>
        <v/>
      </c>
    </row>
    <row r="434" spans="1:13">
      <c r="A434">
        <v>110</v>
      </c>
      <c r="B434">
        <v>33</v>
      </c>
      <c r="C434" t="s">
        <v>81</v>
      </c>
      <c r="D434" t="s">
        <v>82</v>
      </c>
      <c r="E434" t="s">
        <v>22</v>
      </c>
      <c r="F434">
        <v>6.6280000000000001</v>
      </c>
      <c r="G434" t="s">
        <v>83</v>
      </c>
      <c r="H434" t="s">
        <v>22</v>
      </c>
      <c r="I434" t="str">
        <f>IF(Data[[#This Row],[Truth Value]]=Data[[#This Row],[Correct]], "", "1")</f>
        <v/>
      </c>
      <c r="J434">
        <v>6</v>
      </c>
      <c r="K4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34">
        <f>INDEX(Sheet9!H$1:H$30,MATCH(Data[[#This Row],[Subject]],Sheet9!A$1:A$30))</f>
        <v>0.875</v>
      </c>
      <c r="M434" t="str">
        <f>IF(J433=Data[[#This Row],[PrsntOrd]]-1,IF(OR(Data[[#This Row],[ID]]=B433+8,Data[[#This Row],[ID]]=B433-8),"Y",""),"")</f>
        <v/>
      </c>
    </row>
    <row r="435" spans="1:13">
      <c r="A435">
        <v>110</v>
      </c>
      <c r="B435">
        <v>34</v>
      </c>
      <c r="C435" t="s">
        <v>84</v>
      </c>
      <c r="D435" t="s">
        <v>85</v>
      </c>
      <c r="E435" t="s">
        <v>15</v>
      </c>
      <c r="F435">
        <v>8.4830000000000005</v>
      </c>
      <c r="G435" t="s">
        <v>83</v>
      </c>
      <c r="H435" t="s">
        <v>15</v>
      </c>
      <c r="I435" t="str">
        <f>IF(Data[[#This Row],[Truth Value]]=Data[[#This Row],[Correct]], "", "1")</f>
        <v/>
      </c>
      <c r="J435">
        <v>27</v>
      </c>
      <c r="K4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35">
        <f>INDEX(Sheet9!H$1:H$30,MATCH(Data[[#This Row],[Subject]],Sheet9!A$1:A$30))</f>
        <v>0.875</v>
      </c>
      <c r="M435" t="str">
        <f>IF(J434=Data[[#This Row],[PrsntOrd]]-1,IF(OR(Data[[#This Row],[ID]]=B434+8,Data[[#This Row],[ID]]=B434-8),"Y",""),"")</f>
        <v/>
      </c>
    </row>
    <row r="436" spans="1:13">
      <c r="A436">
        <v>110</v>
      </c>
      <c r="B436">
        <v>35</v>
      </c>
      <c r="C436" t="s">
        <v>86</v>
      </c>
      <c r="D436" t="s">
        <v>87</v>
      </c>
      <c r="E436" t="s">
        <v>22</v>
      </c>
      <c r="F436">
        <v>5.665</v>
      </c>
      <c r="G436" t="s">
        <v>83</v>
      </c>
      <c r="H436" t="s">
        <v>22</v>
      </c>
      <c r="I436" t="str">
        <f>IF(Data[[#This Row],[Truth Value]]=Data[[#This Row],[Correct]], "", "1")</f>
        <v/>
      </c>
      <c r="J436">
        <v>25</v>
      </c>
      <c r="K4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36">
        <f>INDEX(Sheet9!H$1:H$30,MATCH(Data[[#This Row],[Subject]],Sheet9!A$1:A$30))</f>
        <v>0.875</v>
      </c>
      <c r="M436" t="str">
        <f>IF(J435=Data[[#This Row],[PrsntOrd]]-1,IF(OR(Data[[#This Row],[ID]]=B435+8,Data[[#This Row],[ID]]=B435-8),"Y",""),"")</f>
        <v/>
      </c>
    </row>
    <row r="437" spans="1:13">
      <c r="A437">
        <v>110</v>
      </c>
      <c r="B437">
        <v>36</v>
      </c>
      <c r="C437" t="s">
        <v>88</v>
      </c>
      <c r="D437" t="s">
        <v>89</v>
      </c>
      <c r="E437" t="s">
        <v>22</v>
      </c>
      <c r="F437">
        <v>6.3380000000000001</v>
      </c>
      <c r="G437" t="s">
        <v>83</v>
      </c>
      <c r="H437" t="s">
        <v>22</v>
      </c>
      <c r="I437" t="str">
        <f>IF(Data[[#This Row],[Truth Value]]=Data[[#This Row],[Correct]], "", "1")</f>
        <v/>
      </c>
      <c r="J437">
        <v>12</v>
      </c>
      <c r="K4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37">
        <f>INDEX(Sheet9!H$1:H$30,MATCH(Data[[#This Row],[Subject]],Sheet9!A$1:A$30))</f>
        <v>0.875</v>
      </c>
      <c r="M437" t="str">
        <f>IF(J436=Data[[#This Row],[PrsntOrd]]-1,IF(OR(Data[[#This Row],[ID]]=B436+8,Data[[#This Row],[ID]]=B436-8),"Y",""),"")</f>
        <v/>
      </c>
    </row>
    <row r="438" spans="1:13">
      <c r="A438">
        <v>110</v>
      </c>
      <c r="B438">
        <v>37</v>
      </c>
      <c r="C438" t="s">
        <v>90</v>
      </c>
      <c r="D438" t="s">
        <v>91</v>
      </c>
      <c r="E438" t="s">
        <v>15</v>
      </c>
      <c r="F438">
        <v>5.2119999999999997</v>
      </c>
      <c r="G438" t="s">
        <v>83</v>
      </c>
      <c r="H438" t="s">
        <v>15</v>
      </c>
      <c r="I438" t="str">
        <f>IF(Data[[#This Row],[Truth Value]]=Data[[#This Row],[Correct]], "", "1")</f>
        <v/>
      </c>
      <c r="J438">
        <v>4</v>
      </c>
      <c r="K4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38">
        <f>INDEX(Sheet9!H$1:H$30,MATCH(Data[[#This Row],[Subject]],Sheet9!A$1:A$30))</f>
        <v>0.875</v>
      </c>
      <c r="M438" t="str">
        <f>IF(J437=Data[[#This Row],[PrsntOrd]]-1,IF(OR(Data[[#This Row],[ID]]=B437+8,Data[[#This Row],[ID]]=B437-8),"Y",""),"")</f>
        <v/>
      </c>
    </row>
    <row r="439" spans="1:13">
      <c r="A439">
        <v>110</v>
      </c>
      <c r="B439">
        <v>38</v>
      </c>
      <c r="C439" t="s">
        <v>92</v>
      </c>
      <c r="D439" t="s">
        <v>93</v>
      </c>
      <c r="E439" t="s">
        <v>22</v>
      </c>
      <c r="F439">
        <v>4.6189999999999998</v>
      </c>
      <c r="G439" t="s">
        <v>83</v>
      </c>
      <c r="H439" t="s">
        <v>22</v>
      </c>
      <c r="I439" t="str">
        <f>IF(Data[[#This Row],[Truth Value]]=Data[[#This Row],[Correct]], "", "1")</f>
        <v/>
      </c>
      <c r="J439">
        <v>39</v>
      </c>
      <c r="K4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39">
        <f>INDEX(Sheet9!H$1:H$30,MATCH(Data[[#This Row],[Subject]],Sheet9!A$1:A$30))</f>
        <v>0.875</v>
      </c>
      <c r="M439" t="str">
        <f>IF(J438=Data[[#This Row],[PrsntOrd]]-1,IF(OR(Data[[#This Row],[ID]]=B438+8,Data[[#This Row],[ID]]=B438-8),"Y",""),"")</f>
        <v/>
      </c>
    </row>
    <row r="440" spans="1:13">
      <c r="A440">
        <v>110</v>
      </c>
      <c r="B440">
        <v>39</v>
      </c>
      <c r="C440" t="s">
        <v>94</v>
      </c>
      <c r="D440" t="s">
        <v>95</v>
      </c>
      <c r="E440" t="s">
        <v>15</v>
      </c>
      <c r="F440">
        <v>13.48</v>
      </c>
      <c r="G440" t="s">
        <v>83</v>
      </c>
      <c r="H440" t="s">
        <v>15</v>
      </c>
      <c r="I440" t="str">
        <f>IF(Data[[#This Row],[Truth Value]]=Data[[#This Row],[Correct]], "", "1")</f>
        <v/>
      </c>
      <c r="J440">
        <v>17</v>
      </c>
      <c r="K4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40">
        <f>INDEX(Sheet9!H$1:H$30,MATCH(Data[[#This Row],[Subject]],Sheet9!A$1:A$30))</f>
        <v>0.875</v>
      </c>
      <c r="M440" t="str">
        <f>IF(J439=Data[[#This Row],[PrsntOrd]]-1,IF(OR(Data[[#This Row],[ID]]=B439+8,Data[[#This Row],[ID]]=B439-8),"Y",""),"")</f>
        <v/>
      </c>
    </row>
    <row r="441" spans="1:13">
      <c r="A441">
        <v>110</v>
      </c>
      <c r="B441">
        <v>40</v>
      </c>
      <c r="C441" t="s">
        <v>96</v>
      </c>
      <c r="D441" t="s">
        <v>97</v>
      </c>
      <c r="E441" t="s">
        <v>15</v>
      </c>
      <c r="F441">
        <v>7.6890000000000001</v>
      </c>
      <c r="G441" t="s">
        <v>83</v>
      </c>
      <c r="H441" t="s">
        <v>15</v>
      </c>
      <c r="I441" t="str">
        <f>IF(Data[[#This Row],[Truth Value]]=Data[[#This Row],[Correct]], "", "1")</f>
        <v/>
      </c>
      <c r="J441">
        <v>34</v>
      </c>
      <c r="K4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41">
        <f>INDEX(Sheet9!H$1:H$30,MATCH(Data[[#This Row],[Subject]],Sheet9!A$1:A$30))</f>
        <v>0.875</v>
      </c>
      <c r="M441" t="str">
        <f>IF(J440=Data[[#This Row],[PrsntOrd]]-1,IF(OR(Data[[#This Row],[ID]]=B440+8,Data[[#This Row],[ID]]=B440-8),"Y",""),"")</f>
        <v/>
      </c>
    </row>
    <row r="442" spans="1:13">
      <c r="A442">
        <v>111</v>
      </c>
      <c r="B442">
        <v>1</v>
      </c>
      <c r="C442" t="s">
        <v>45</v>
      </c>
      <c r="D442" t="s">
        <v>46</v>
      </c>
      <c r="E442" t="s">
        <v>22</v>
      </c>
      <c r="F442">
        <v>13.92</v>
      </c>
      <c r="G442" t="s">
        <v>19</v>
      </c>
      <c r="H442" t="s">
        <v>22</v>
      </c>
      <c r="I442" t="str">
        <f>IF(Data[[#This Row],[Truth Value]]=Data[[#This Row],[Correct]], "", "1")</f>
        <v/>
      </c>
      <c r="J442">
        <v>1</v>
      </c>
      <c r="K4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42">
        <f>INDEX(Sheet9!H$1:H$30,MATCH(Data[[#This Row],[Subject]],Sheet9!A$1:A$30))</f>
        <v>0.875</v>
      </c>
      <c r="M442" t="str">
        <f>IF(J441=Data[[#This Row],[PrsntOrd]]-1,IF(OR(Data[[#This Row],[ID]]=B441+8,Data[[#This Row],[ID]]=B441-8),"Y",""),"")</f>
        <v/>
      </c>
    </row>
    <row r="443" spans="1:13">
      <c r="A443">
        <v>111</v>
      </c>
      <c r="B443">
        <v>12</v>
      </c>
      <c r="C443" t="s">
        <v>41</v>
      </c>
      <c r="D443" t="s">
        <v>42</v>
      </c>
      <c r="E443" t="s">
        <v>22</v>
      </c>
      <c r="F443">
        <v>7.258</v>
      </c>
      <c r="G443" t="s">
        <v>16</v>
      </c>
      <c r="H443" t="s">
        <v>22</v>
      </c>
      <c r="I443" t="str">
        <f>IF(Data[[#This Row],[Truth Value]]=Data[[#This Row],[Correct]], "", "1")</f>
        <v/>
      </c>
      <c r="J443">
        <v>3</v>
      </c>
      <c r="K4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43">
        <f>INDEX(Sheet9!H$1:H$30,MATCH(Data[[#This Row],[Subject]],Sheet9!A$1:A$30))</f>
        <v>0.875</v>
      </c>
      <c r="M443" t="str">
        <f>IF(J442=Data[[#This Row],[PrsntOrd]]-1,IF(OR(Data[[#This Row],[ID]]=B442+8,Data[[#This Row],[ID]]=B442-8),"Y",""),"")</f>
        <v/>
      </c>
    </row>
    <row r="444" spans="1:13">
      <c r="A444">
        <v>111</v>
      </c>
      <c r="B444">
        <v>3</v>
      </c>
      <c r="C444" t="s">
        <v>39</v>
      </c>
      <c r="D444" t="s">
        <v>36</v>
      </c>
      <c r="E444" t="s">
        <v>15</v>
      </c>
      <c r="F444">
        <v>7.7789999999999999</v>
      </c>
      <c r="G444" t="s">
        <v>19</v>
      </c>
      <c r="H444" t="s">
        <v>15</v>
      </c>
      <c r="I444" t="str">
        <f>IF(Data[[#This Row],[Truth Value]]=Data[[#This Row],[Correct]], "", "1")</f>
        <v/>
      </c>
      <c r="J444">
        <v>7</v>
      </c>
      <c r="K4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44">
        <f>INDEX(Sheet9!H$1:H$30,MATCH(Data[[#This Row],[Subject]],Sheet9!A$1:A$30))</f>
        <v>0.875</v>
      </c>
      <c r="M444" t="str">
        <f>IF(J443=Data[[#This Row],[PrsntOrd]]-1,IF(OR(Data[[#This Row],[ID]]=B443+8,Data[[#This Row],[ID]]=B443-8),"Y",""),"")</f>
        <v/>
      </c>
    </row>
    <row r="445" spans="1:13">
      <c r="A445">
        <v>111</v>
      </c>
      <c r="B445">
        <v>16</v>
      </c>
      <c r="C445" t="s">
        <v>13</v>
      </c>
      <c r="D445" t="s">
        <v>14</v>
      </c>
      <c r="E445" t="s">
        <v>15</v>
      </c>
      <c r="F445">
        <v>9.9930000000000003</v>
      </c>
      <c r="G445" t="s">
        <v>16</v>
      </c>
      <c r="H445" t="s">
        <v>15</v>
      </c>
      <c r="I445" t="str">
        <f>IF(Data[[#This Row],[Truth Value]]=Data[[#This Row],[Correct]], "", "1")</f>
        <v/>
      </c>
      <c r="J445">
        <v>9</v>
      </c>
      <c r="K4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45">
        <f>INDEX(Sheet9!H$1:H$30,MATCH(Data[[#This Row],[Subject]],Sheet9!A$1:A$30))</f>
        <v>0.875</v>
      </c>
      <c r="M445" t="str">
        <f>IF(J444=Data[[#This Row],[PrsntOrd]]-1,IF(OR(Data[[#This Row],[ID]]=B444+8,Data[[#This Row],[ID]]=B444-8),"Y",""),"")</f>
        <v/>
      </c>
    </row>
    <row r="446" spans="1:13">
      <c r="A446">
        <v>111</v>
      </c>
      <c r="B446">
        <v>8</v>
      </c>
      <c r="C446" t="s">
        <v>27</v>
      </c>
      <c r="D446" t="s">
        <v>28</v>
      </c>
      <c r="E446" t="s">
        <v>22</v>
      </c>
      <c r="F446">
        <v>7.1539999999999999</v>
      </c>
      <c r="G446" t="s">
        <v>19</v>
      </c>
      <c r="H446" t="s">
        <v>22</v>
      </c>
      <c r="I446" t="str">
        <f>IF(Data[[#This Row],[Truth Value]]=Data[[#This Row],[Correct]], "", "1")</f>
        <v/>
      </c>
      <c r="J446">
        <v>12</v>
      </c>
      <c r="K4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46">
        <f>INDEX(Sheet9!H$1:H$30,MATCH(Data[[#This Row],[Subject]],Sheet9!A$1:A$30))</f>
        <v>0.875</v>
      </c>
      <c r="M446" t="str">
        <f>IF(J445=Data[[#This Row],[PrsntOrd]]-1,IF(OR(Data[[#This Row],[ID]]=B445+8,Data[[#This Row],[ID]]=B445-8),"Y",""),"")</f>
        <v/>
      </c>
    </row>
    <row r="447" spans="1:13">
      <c r="A447">
        <v>111</v>
      </c>
      <c r="B447">
        <v>11</v>
      </c>
      <c r="C447" t="s">
        <v>35</v>
      </c>
      <c r="D447" t="s">
        <v>36</v>
      </c>
      <c r="E447" t="s">
        <v>15</v>
      </c>
      <c r="F447">
        <v>6.875</v>
      </c>
      <c r="G447" t="s">
        <v>16</v>
      </c>
      <c r="H447" t="s">
        <v>15</v>
      </c>
      <c r="I447" t="str">
        <f>IF(Data[[#This Row],[Truth Value]]=Data[[#This Row],[Correct]], "", "1")</f>
        <v/>
      </c>
      <c r="J447">
        <v>15</v>
      </c>
      <c r="K4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47">
        <f>INDEX(Sheet9!H$1:H$30,MATCH(Data[[#This Row],[Subject]],Sheet9!A$1:A$30))</f>
        <v>0.875</v>
      </c>
      <c r="M447" t="str">
        <f>IF(J446=Data[[#This Row],[PrsntOrd]]-1,IF(OR(Data[[#This Row],[ID]]=B446+8,Data[[#This Row],[ID]]=B446-8),"Y",""),"")</f>
        <v/>
      </c>
    </row>
    <row r="448" spans="1:13">
      <c r="A448">
        <v>111</v>
      </c>
      <c r="B448">
        <v>15</v>
      </c>
      <c r="C448" t="s">
        <v>43</v>
      </c>
      <c r="D448" t="s">
        <v>100</v>
      </c>
      <c r="E448" t="s">
        <v>22</v>
      </c>
      <c r="F448">
        <v>4.5869999999999997</v>
      </c>
      <c r="G448" t="s">
        <v>16</v>
      </c>
      <c r="H448" t="s">
        <v>22</v>
      </c>
      <c r="I448" t="str">
        <f>IF(Data[[#This Row],[Truth Value]]=Data[[#This Row],[Correct]], "", "1")</f>
        <v/>
      </c>
      <c r="J448">
        <v>16</v>
      </c>
      <c r="K4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48">
        <f>INDEX(Sheet9!H$1:H$30,MATCH(Data[[#This Row],[Subject]],Sheet9!A$1:A$30))</f>
        <v>0.875</v>
      </c>
      <c r="M448" t="str">
        <f>IF(J447=Data[[#This Row],[PrsntOrd]]-1,IF(OR(Data[[#This Row],[ID]]=B447+8,Data[[#This Row],[ID]]=B447-8),"Y",""),"")</f>
        <v/>
      </c>
    </row>
    <row r="449" spans="1:13">
      <c r="A449">
        <v>111</v>
      </c>
      <c r="B449">
        <v>4</v>
      </c>
      <c r="C449" t="s">
        <v>31</v>
      </c>
      <c r="D449" t="s">
        <v>32</v>
      </c>
      <c r="E449" t="s">
        <v>15</v>
      </c>
      <c r="F449">
        <v>3.9780000000000002</v>
      </c>
      <c r="G449" t="s">
        <v>19</v>
      </c>
      <c r="H449" t="s">
        <v>15</v>
      </c>
      <c r="I449" t="str">
        <f>IF(Data[[#This Row],[Truth Value]]=Data[[#This Row],[Correct]], "", "1")</f>
        <v/>
      </c>
      <c r="J449">
        <v>18</v>
      </c>
      <c r="K4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49">
        <f>INDEX(Sheet9!H$1:H$30,MATCH(Data[[#This Row],[Subject]],Sheet9!A$1:A$30))</f>
        <v>0.875</v>
      </c>
      <c r="M449" t="str">
        <f>IF(J448=Data[[#This Row],[PrsntOrd]]-1,IF(OR(Data[[#This Row],[ID]]=B448+8,Data[[#This Row],[ID]]=B448-8),"Y",""),"")</f>
        <v/>
      </c>
    </row>
    <row r="450" spans="1:13">
      <c r="A450">
        <v>111</v>
      </c>
      <c r="B450">
        <v>2</v>
      </c>
      <c r="C450" t="s">
        <v>40</v>
      </c>
      <c r="D450" t="s">
        <v>30</v>
      </c>
      <c r="E450" t="s">
        <v>15</v>
      </c>
      <c r="F450">
        <v>5.57</v>
      </c>
      <c r="G450" t="s">
        <v>19</v>
      </c>
      <c r="H450" t="s">
        <v>15</v>
      </c>
      <c r="I450" t="str">
        <f>IF(Data[[#This Row],[Truth Value]]=Data[[#This Row],[Correct]], "", "1")</f>
        <v/>
      </c>
      <c r="J450">
        <v>21</v>
      </c>
      <c r="K4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50">
        <f>INDEX(Sheet9!H$1:H$30,MATCH(Data[[#This Row],[Subject]],Sheet9!A$1:A$30))</f>
        <v>0.875</v>
      </c>
      <c r="M450" t="str">
        <f>IF(J449=Data[[#This Row],[PrsntOrd]]-1,IF(OR(Data[[#This Row],[ID]]=B449+8,Data[[#This Row],[ID]]=B449-8),"Y",""),"")</f>
        <v/>
      </c>
    </row>
    <row r="451" spans="1:13">
      <c r="A451">
        <v>111</v>
      </c>
      <c r="B451">
        <v>13</v>
      </c>
      <c r="C451" t="s">
        <v>25</v>
      </c>
      <c r="D451" t="s">
        <v>99</v>
      </c>
      <c r="E451" t="s">
        <v>15</v>
      </c>
      <c r="F451">
        <v>10.93</v>
      </c>
      <c r="G451" t="s">
        <v>16</v>
      </c>
      <c r="H451" t="s">
        <v>15</v>
      </c>
      <c r="I451" t="str">
        <f>IF(Data[[#This Row],[Truth Value]]=Data[[#This Row],[Correct]], "", "1")</f>
        <v/>
      </c>
      <c r="J451">
        <v>23</v>
      </c>
      <c r="K4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51">
        <f>INDEX(Sheet9!H$1:H$30,MATCH(Data[[#This Row],[Subject]],Sheet9!A$1:A$30))</f>
        <v>0.875</v>
      </c>
      <c r="M451" t="str">
        <f>IF(J450=Data[[#This Row],[PrsntOrd]]-1,IF(OR(Data[[#This Row],[ID]]=B450+8,Data[[#This Row],[ID]]=B450-8),"Y",""),"")</f>
        <v/>
      </c>
    </row>
    <row r="452" spans="1:13">
      <c r="A452">
        <v>111</v>
      </c>
      <c r="B452">
        <v>14</v>
      </c>
      <c r="C452" t="s">
        <v>37</v>
      </c>
      <c r="D452" t="s">
        <v>38</v>
      </c>
      <c r="E452" t="s">
        <v>22</v>
      </c>
      <c r="F452">
        <v>5.6020000000000003</v>
      </c>
      <c r="G452" t="s">
        <v>16</v>
      </c>
      <c r="H452" t="s">
        <v>22</v>
      </c>
      <c r="I452" t="str">
        <f>IF(Data[[#This Row],[Truth Value]]=Data[[#This Row],[Correct]], "", "1")</f>
        <v/>
      </c>
      <c r="J452">
        <v>27</v>
      </c>
      <c r="K4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52">
        <f>INDEX(Sheet9!H$1:H$30,MATCH(Data[[#This Row],[Subject]],Sheet9!A$1:A$30))</f>
        <v>0.875</v>
      </c>
      <c r="M452" t="str">
        <f>IF(J451=Data[[#This Row],[PrsntOrd]]-1,IF(OR(Data[[#This Row],[ID]]=B451+8,Data[[#This Row],[ID]]=B451-8),"Y",""),"")</f>
        <v/>
      </c>
    </row>
    <row r="453" spans="1:13">
      <c r="A453">
        <v>111</v>
      </c>
      <c r="B453">
        <v>5</v>
      </c>
      <c r="C453" t="s">
        <v>33</v>
      </c>
      <c r="D453" t="s">
        <v>34</v>
      </c>
      <c r="E453" t="s">
        <v>22</v>
      </c>
      <c r="F453">
        <v>6.0190000000000001</v>
      </c>
      <c r="G453" t="s">
        <v>19</v>
      </c>
      <c r="H453" t="s">
        <v>22</v>
      </c>
      <c r="I453" t="str">
        <f>IF(Data[[#This Row],[Truth Value]]=Data[[#This Row],[Correct]], "", "1")</f>
        <v/>
      </c>
      <c r="J453">
        <v>30</v>
      </c>
      <c r="K4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53">
        <f>INDEX(Sheet9!H$1:H$30,MATCH(Data[[#This Row],[Subject]],Sheet9!A$1:A$30))</f>
        <v>0.875</v>
      </c>
      <c r="M453" t="str">
        <f>IF(J452=Data[[#This Row],[PrsntOrd]]-1,IF(OR(Data[[#This Row],[ID]]=B452+8,Data[[#This Row],[ID]]=B452-8),"Y",""),"")</f>
        <v/>
      </c>
    </row>
    <row r="454" spans="1:13">
      <c r="A454">
        <v>111</v>
      </c>
      <c r="B454">
        <v>7</v>
      </c>
      <c r="C454" t="s">
        <v>20</v>
      </c>
      <c r="D454" t="s">
        <v>21</v>
      </c>
      <c r="E454" t="s">
        <v>22</v>
      </c>
      <c r="F454">
        <v>6.4109999999999996</v>
      </c>
      <c r="G454" t="s">
        <v>19</v>
      </c>
      <c r="H454" t="s">
        <v>22</v>
      </c>
      <c r="I454" t="str">
        <f>IF(Data[[#This Row],[Truth Value]]=Data[[#This Row],[Correct]], "", "1")</f>
        <v/>
      </c>
      <c r="J454">
        <v>32</v>
      </c>
      <c r="K4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54">
        <f>INDEX(Sheet9!H$1:H$30,MATCH(Data[[#This Row],[Subject]],Sheet9!A$1:A$30))</f>
        <v>0.875</v>
      </c>
      <c r="M454" t="str">
        <f>IF(J453=Data[[#This Row],[PrsntOrd]]-1,IF(OR(Data[[#This Row],[ID]]=B453+8,Data[[#This Row],[ID]]=B453-8),"Y",""),"")</f>
        <v/>
      </c>
    </row>
    <row r="455" spans="1:13">
      <c r="A455">
        <v>111</v>
      </c>
      <c r="B455">
        <v>9</v>
      </c>
      <c r="C455" t="s">
        <v>23</v>
      </c>
      <c r="D455" t="s">
        <v>24</v>
      </c>
      <c r="E455" t="s">
        <v>15</v>
      </c>
      <c r="F455">
        <v>10.6</v>
      </c>
      <c r="G455" t="s">
        <v>16</v>
      </c>
      <c r="H455" t="s">
        <v>15</v>
      </c>
      <c r="I455" t="str">
        <f>IF(Data[[#This Row],[Truth Value]]=Data[[#This Row],[Correct]], "", "1")</f>
        <v/>
      </c>
      <c r="J455">
        <v>35</v>
      </c>
      <c r="K4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55">
        <f>INDEX(Sheet9!H$1:H$30,MATCH(Data[[#This Row],[Subject]],Sheet9!A$1:A$30))</f>
        <v>0.875</v>
      </c>
      <c r="M455" t="str">
        <f>IF(J454=Data[[#This Row],[PrsntOrd]]-1,IF(OR(Data[[#This Row],[ID]]=B454+8,Data[[#This Row],[ID]]=B454-8),"Y",""),"")</f>
        <v/>
      </c>
    </row>
    <row r="456" spans="1:13">
      <c r="A456">
        <v>111</v>
      </c>
      <c r="B456">
        <v>10</v>
      </c>
      <c r="C456" t="s">
        <v>29</v>
      </c>
      <c r="D456" t="s">
        <v>30</v>
      </c>
      <c r="E456" t="s">
        <v>22</v>
      </c>
      <c r="F456">
        <v>4.8010000000000002</v>
      </c>
      <c r="G456" t="s">
        <v>16</v>
      </c>
      <c r="H456" t="s">
        <v>22</v>
      </c>
      <c r="I456" t="str">
        <f>IF(Data[[#This Row],[Truth Value]]=Data[[#This Row],[Correct]], "", "1")</f>
        <v/>
      </c>
      <c r="J456">
        <v>37</v>
      </c>
      <c r="K4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56">
        <f>INDEX(Sheet9!H$1:H$30,MATCH(Data[[#This Row],[Subject]],Sheet9!A$1:A$30))</f>
        <v>0.875</v>
      </c>
      <c r="M456" t="str">
        <f>IF(J455=Data[[#This Row],[PrsntOrd]]-1,IF(OR(Data[[#This Row],[ID]]=B455+8,Data[[#This Row],[ID]]=B455-8),"Y",""),"")</f>
        <v/>
      </c>
    </row>
    <row r="457" spans="1:13">
      <c r="A457">
        <v>111</v>
      </c>
      <c r="B457">
        <v>6</v>
      </c>
      <c r="C457" t="s">
        <v>17</v>
      </c>
      <c r="D457" t="s">
        <v>18</v>
      </c>
      <c r="E457" t="s">
        <v>15</v>
      </c>
      <c r="F457">
        <v>4.1130000000000004</v>
      </c>
      <c r="G457" t="s">
        <v>19</v>
      </c>
      <c r="H457" t="s">
        <v>15</v>
      </c>
      <c r="I457" t="str">
        <f>IF(Data[[#This Row],[Truth Value]]=Data[[#This Row],[Correct]], "", "1")</f>
        <v/>
      </c>
      <c r="J457">
        <v>38</v>
      </c>
      <c r="K4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57">
        <f>INDEX(Sheet9!H$1:H$30,MATCH(Data[[#This Row],[Subject]],Sheet9!A$1:A$30))</f>
        <v>0.875</v>
      </c>
      <c r="M457" t="str">
        <f>IF(J456=Data[[#This Row],[PrsntOrd]]-1,IF(OR(Data[[#This Row],[ID]]=B456+8,Data[[#This Row],[ID]]=B456-8),"Y",""),"")</f>
        <v/>
      </c>
    </row>
    <row r="458" spans="1:13">
      <c r="A458">
        <v>111</v>
      </c>
      <c r="B458">
        <v>17</v>
      </c>
      <c r="C458" t="s">
        <v>47</v>
      </c>
      <c r="D458" t="s">
        <v>48</v>
      </c>
      <c r="E458" t="s">
        <v>15</v>
      </c>
      <c r="F458">
        <v>5.85</v>
      </c>
      <c r="G458" t="s">
        <v>49</v>
      </c>
      <c r="H458" t="s">
        <v>15</v>
      </c>
      <c r="I458" t="str">
        <f>IF(Data[[#This Row],[Truth Value]]=Data[[#This Row],[Correct]], "", "1")</f>
        <v/>
      </c>
      <c r="J458">
        <v>13</v>
      </c>
      <c r="K4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58">
        <f>INDEX(Sheet9!H$1:H$30,MATCH(Data[[#This Row],[Subject]],Sheet9!A$1:A$30))</f>
        <v>0.875</v>
      </c>
      <c r="M458" t="str">
        <f>IF(J457=Data[[#This Row],[PrsntOrd]]-1,IF(OR(Data[[#This Row],[ID]]=B457+8,Data[[#This Row],[ID]]=B457-8),"Y",""),"")</f>
        <v/>
      </c>
    </row>
    <row r="459" spans="1:13">
      <c r="A459">
        <v>111</v>
      </c>
      <c r="B459">
        <v>18</v>
      </c>
      <c r="C459" t="s">
        <v>50</v>
      </c>
      <c r="D459" t="s">
        <v>51</v>
      </c>
      <c r="E459" t="s">
        <v>15</v>
      </c>
      <c r="F459">
        <v>6.6740000000000004</v>
      </c>
      <c r="G459" t="s">
        <v>49</v>
      </c>
      <c r="H459" t="s">
        <v>15</v>
      </c>
      <c r="I459" t="str">
        <f>IF(Data[[#This Row],[Truth Value]]=Data[[#This Row],[Correct]], "", "1")</f>
        <v/>
      </c>
      <c r="J459">
        <v>26</v>
      </c>
      <c r="K4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59">
        <f>INDEX(Sheet9!H$1:H$30,MATCH(Data[[#This Row],[Subject]],Sheet9!A$1:A$30))</f>
        <v>0.875</v>
      </c>
      <c r="M459" t="str">
        <f>IF(J458=Data[[#This Row],[PrsntOrd]]-1,IF(OR(Data[[#This Row],[ID]]=B458+8,Data[[#This Row],[ID]]=B458-8),"Y",""),"")</f>
        <v/>
      </c>
    </row>
    <row r="460" spans="1:13">
      <c r="A460">
        <v>111</v>
      </c>
      <c r="B460">
        <v>19</v>
      </c>
      <c r="C460" t="s">
        <v>52</v>
      </c>
      <c r="D460" t="s">
        <v>53</v>
      </c>
      <c r="E460" t="s">
        <v>22</v>
      </c>
      <c r="F460">
        <v>3.4420000000000002</v>
      </c>
      <c r="G460" t="s">
        <v>49</v>
      </c>
      <c r="H460" t="s">
        <v>22</v>
      </c>
      <c r="I460" t="str">
        <f>IF(Data[[#This Row],[Truth Value]]=Data[[#This Row],[Correct]], "", "1")</f>
        <v/>
      </c>
      <c r="J460">
        <v>10</v>
      </c>
      <c r="K4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60">
        <f>INDEX(Sheet9!H$1:H$30,MATCH(Data[[#This Row],[Subject]],Sheet9!A$1:A$30))</f>
        <v>0.875</v>
      </c>
      <c r="M460" t="str">
        <f>IF(J459=Data[[#This Row],[PrsntOrd]]-1,IF(OR(Data[[#This Row],[ID]]=B459+8,Data[[#This Row],[ID]]=B459-8),"Y",""),"")</f>
        <v/>
      </c>
    </row>
    <row r="461" spans="1:13">
      <c r="A461">
        <v>111</v>
      </c>
      <c r="B461">
        <v>20</v>
      </c>
      <c r="C461" t="s">
        <v>54</v>
      </c>
      <c r="D461" t="s">
        <v>55</v>
      </c>
      <c r="E461" t="s">
        <v>22</v>
      </c>
      <c r="F461">
        <v>3.4089999999999998</v>
      </c>
      <c r="G461" t="s">
        <v>49</v>
      </c>
      <c r="H461" t="s">
        <v>22</v>
      </c>
      <c r="I461" t="str">
        <f>IF(Data[[#This Row],[Truth Value]]=Data[[#This Row],[Correct]], "", "1")</f>
        <v/>
      </c>
      <c r="J461">
        <v>36</v>
      </c>
      <c r="K4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61">
        <f>INDEX(Sheet9!H$1:H$30,MATCH(Data[[#This Row],[Subject]],Sheet9!A$1:A$30))</f>
        <v>0.875</v>
      </c>
      <c r="M461" t="str">
        <f>IF(J460=Data[[#This Row],[PrsntOrd]]-1,IF(OR(Data[[#This Row],[ID]]=B460+8,Data[[#This Row],[ID]]=B460-8),"Y",""),"")</f>
        <v/>
      </c>
    </row>
    <row r="462" spans="1:13">
      <c r="A462">
        <v>111</v>
      </c>
      <c r="B462">
        <v>21</v>
      </c>
      <c r="C462" t="s">
        <v>56</v>
      </c>
      <c r="D462" t="s">
        <v>57</v>
      </c>
      <c r="E462" t="s">
        <v>22</v>
      </c>
      <c r="F462">
        <v>4.6420000000000003</v>
      </c>
      <c r="G462" t="s">
        <v>49</v>
      </c>
      <c r="H462" t="s">
        <v>22</v>
      </c>
      <c r="I462" t="str">
        <f>IF(Data[[#This Row],[Truth Value]]=Data[[#This Row],[Correct]], "", "1")</f>
        <v/>
      </c>
      <c r="J462">
        <v>25</v>
      </c>
      <c r="K4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62">
        <f>INDEX(Sheet9!H$1:H$30,MATCH(Data[[#This Row],[Subject]],Sheet9!A$1:A$30))</f>
        <v>0.875</v>
      </c>
      <c r="M462" t="str">
        <f>IF(J461=Data[[#This Row],[PrsntOrd]]-1,IF(OR(Data[[#This Row],[ID]]=B461+8,Data[[#This Row],[ID]]=B461-8),"Y",""),"")</f>
        <v/>
      </c>
    </row>
    <row r="463" spans="1:13">
      <c r="A463">
        <v>111</v>
      </c>
      <c r="B463">
        <v>22</v>
      </c>
      <c r="C463" t="s">
        <v>58</v>
      </c>
      <c r="D463" t="s">
        <v>59</v>
      </c>
      <c r="E463" t="s">
        <v>15</v>
      </c>
      <c r="F463">
        <v>5.915</v>
      </c>
      <c r="G463" t="s">
        <v>49</v>
      </c>
      <c r="H463" t="s">
        <v>15</v>
      </c>
      <c r="I463" t="str">
        <f>IF(Data[[#This Row],[Truth Value]]=Data[[#This Row],[Correct]], "", "1")</f>
        <v/>
      </c>
      <c r="J463">
        <v>2</v>
      </c>
      <c r="K4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63">
        <f>INDEX(Sheet9!H$1:H$30,MATCH(Data[[#This Row],[Subject]],Sheet9!A$1:A$30))</f>
        <v>0.875</v>
      </c>
      <c r="M463" t="str">
        <f>IF(J462=Data[[#This Row],[PrsntOrd]]-1,IF(OR(Data[[#This Row],[ID]]=B462+8,Data[[#This Row],[ID]]=B462-8),"Y",""),"")</f>
        <v/>
      </c>
    </row>
    <row r="464" spans="1:13">
      <c r="A464">
        <v>111</v>
      </c>
      <c r="B464">
        <v>23</v>
      </c>
      <c r="C464" t="s">
        <v>60</v>
      </c>
      <c r="D464" t="s">
        <v>98</v>
      </c>
      <c r="E464" t="s">
        <v>15</v>
      </c>
      <c r="F464">
        <v>4.1719999999999997</v>
      </c>
      <c r="G464" t="s">
        <v>49</v>
      </c>
      <c r="H464" t="s">
        <v>15</v>
      </c>
      <c r="I464" t="str">
        <f>IF(Data[[#This Row],[Truth Value]]=Data[[#This Row],[Correct]], "", "1")</f>
        <v/>
      </c>
      <c r="J464">
        <v>17</v>
      </c>
      <c r="K4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64">
        <f>INDEX(Sheet9!H$1:H$30,MATCH(Data[[#This Row],[Subject]],Sheet9!A$1:A$30))</f>
        <v>0.875</v>
      </c>
      <c r="M464" t="str">
        <f>IF(J463=Data[[#This Row],[PrsntOrd]]-1,IF(OR(Data[[#This Row],[ID]]=B463+8,Data[[#This Row],[ID]]=B463-8),"Y",""),"")</f>
        <v/>
      </c>
    </row>
    <row r="465" spans="1:13">
      <c r="A465">
        <v>111</v>
      </c>
      <c r="B465">
        <v>24</v>
      </c>
      <c r="C465" t="s">
        <v>62</v>
      </c>
      <c r="D465" t="s">
        <v>63</v>
      </c>
      <c r="E465" t="s">
        <v>22</v>
      </c>
      <c r="F465">
        <v>4.8019999999999996</v>
      </c>
      <c r="G465" t="s">
        <v>49</v>
      </c>
      <c r="H465" t="s">
        <v>22</v>
      </c>
      <c r="I465" t="str">
        <f>IF(Data[[#This Row],[Truth Value]]=Data[[#This Row],[Correct]], "", "1")</f>
        <v/>
      </c>
      <c r="J465">
        <v>34</v>
      </c>
      <c r="K4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65">
        <f>INDEX(Sheet9!H$1:H$30,MATCH(Data[[#This Row],[Subject]],Sheet9!A$1:A$30))</f>
        <v>0.875</v>
      </c>
      <c r="M465" t="str">
        <f>IF(J464=Data[[#This Row],[PrsntOrd]]-1,IF(OR(Data[[#This Row],[ID]]=B464+8,Data[[#This Row],[ID]]=B464-8),"Y",""),"")</f>
        <v/>
      </c>
    </row>
    <row r="466" spans="1:13">
      <c r="A466">
        <v>111</v>
      </c>
      <c r="B466">
        <v>25</v>
      </c>
      <c r="C466" t="s">
        <v>64</v>
      </c>
      <c r="D466" t="s">
        <v>65</v>
      </c>
      <c r="E466" t="s">
        <v>15</v>
      </c>
      <c r="F466">
        <v>7.4729999999999999</v>
      </c>
      <c r="G466" t="s">
        <v>66</v>
      </c>
      <c r="H466" t="s">
        <v>15</v>
      </c>
      <c r="I466" t="str">
        <f>IF(Data[[#This Row],[Truth Value]]=Data[[#This Row],[Correct]], "", "1")</f>
        <v/>
      </c>
      <c r="J466">
        <v>4</v>
      </c>
      <c r="K4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66">
        <f>INDEX(Sheet9!H$1:H$30,MATCH(Data[[#This Row],[Subject]],Sheet9!A$1:A$30))</f>
        <v>0.875</v>
      </c>
      <c r="M466" t="str">
        <f>IF(J465=Data[[#This Row],[PrsntOrd]]-1,IF(OR(Data[[#This Row],[ID]]=B465+8,Data[[#This Row],[ID]]=B465-8),"Y",""),"")</f>
        <v/>
      </c>
    </row>
    <row r="467" spans="1:13">
      <c r="A467">
        <v>111</v>
      </c>
      <c r="B467">
        <v>26</v>
      </c>
      <c r="C467" t="s">
        <v>67</v>
      </c>
      <c r="D467" t="s">
        <v>68</v>
      </c>
      <c r="E467" t="s">
        <v>22</v>
      </c>
      <c r="F467">
        <v>7.13</v>
      </c>
      <c r="G467" t="s">
        <v>66</v>
      </c>
      <c r="H467" t="s">
        <v>22</v>
      </c>
      <c r="I467" t="str">
        <f>IF(Data[[#This Row],[Truth Value]]=Data[[#This Row],[Correct]], "", "1")</f>
        <v/>
      </c>
      <c r="J467">
        <v>40</v>
      </c>
      <c r="K4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67">
        <f>INDEX(Sheet9!H$1:H$30,MATCH(Data[[#This Row],[Subject]],Sheet9!A$1:A$30))</f>
        <v>0.875</v>
      </c>
      <c r="M467" t="str">
        <f>IF(J466=Data[[#This Row],[PrsntOrd]]-1,IF(OR(Data[[#This Row],[ID]]=B466+8,Data[[#This Row],[ID]]=B466-8),"Y",""),"")</f>
        <v/>
      </c>
    </row>
    <row r="468" spans="1:13">
      <c r="A468">
        <v>111</v>
      </c>
      <c r="B468">
        <v>27</v>
      </c>
      <c r="C468" t="s">
        <v>69</v>
      </c>
      <c r="D468" t="s">
        <v>70</v>
      </c>
      <c r="E468" t="s">
        <v>15</v>
      </c>
      <c r="F468">
        <v>4.6420000000000003</v>
      </c>
      <c r="G468" t="s">
        <v>66</v>
      </c>
      <c r="H468" t="s">
        <v>15</v>
      </c>
      <c r="I468" t="str">
        <f>IF(Data[[#This Row],[Truth Value]]=Data[[#This Row],[Correct]], "", "1")</f>
        <v/>
      </c>
      <c r="J468">
        <v>28</v>
      </c>
      <c r="K4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68">
        <f>INDEX(Sheet9!H$1:H$30,MATCH(Data[[#This Row],[Subject]],Sheet9!A$1:A$30))</f>
        <v>0.875</v>
      </c>
      <c r="M468" t="str">
        <f>IF(J467=Data[[#This Row],[PrsntOrd]]-1,IF(OR(Data[[#This Row],[ID]]=B467+8,Data[[#This Row],[ID]]=B467-8),"Y",""),"")</f>
        <v/>
      </c>
    </row>
    <row r="469" spans="1:13">
      <c r="A469">
        <v>111</v>
      </c>
      <c r="B469">
        <v>28</v>
      </c>
      <c r="C469" t="s">
        <v>71</v>
      </c>
      <c r="D469" t="s">
        <v>72</v>
      </c>
      <c r="E469" t="s">
        <v>15</v>
      </c>
      <c r="F469">
        <v>4.6349999999999998</v>
      </c>
      <c r="G469" t="s">
        <v>66</v>
      </c>
      <c r="H469" t="s">
        <v>15</v>
      </c>
      <c r="I469" t="str">
        <f>IF(Data[[#This Row],[Truth Value]]=Data[[#This Row],[Correct]], "", "1")</f>
        <v/>
      </c>
      <c r="J469">
        <v>14</v>
      </c>
      <c r="K4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69">
        <f>INDEX(Sheet9!H$1:H$30,MATCH(Data[[#This Row],[Subject]],Sheet9!A$1:A$30))</f>
        <v>0.875</v>
      </c>
      <c r="M469" t="str">
        <f>IF(J468=Data[[#This Row],[PrsntOrd]]-1,IF(OR(Data[[#This Row],[ID]]=B468+8,Data[[#This Row],[ID]]=B468-8),"Y",""),"")</f>
        <v/>
      </c>
    </row>
    <row r="470" spans="1:13">
      <c r="A470">
        <v>111</v>
      </c>
      <c r="B470">
        <v>29</v>
      </c>
      <c r="C470" t="s">
        <v>73</v>
      </c>
      <c r="D470" t="s">
        <v>74</v>
      </c>
      <c r="E470" t="s">
        <v>15</v>
      </c>
      <c r="F470">
        <v>6.6429999999999998</v>
      </c>
      <c r="G470" t="s">
        <v>66</v>
      </c>
      <c r="H470" t="s">
        <v>15</v>
      </c>
      <c r="I470" t="str">
        <f>IF(Data[[#This Row],[Truth Value]]=Data[[#This Row],[Correct]], "", "1")</f>
        <v/>
      </c>
      <c r="J470">
        <v>8</v>
      </c>
      <c r="K4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70">
        <f>INDEX(Sheet9!H$1:H$30,MATCH(Data[[#This Row],[Subject]],Sheet9!A$1:A$30))</f>
        <v>0.875</v>
      </c>
      <c r="M470" t="str">
        <f>IF(J469=Data[[#This Row],[PrsntOrd]]-1,IF(OR(Data[[#This Row],[ID]]=B469+8,Data[[#This Row],[ID]]=B469-8),"Y",""),"")</f>
        <v/>
      </c>
    </row>
    <row r="471" spans="1:13">
      <c r="A471">
        <v>111</v>
      </c>
      <c r="B471">
        <v>30</v>
      </c>
      <c r="C471" t="s">
        <v>75</v>
      </c>
      <c r="D471" t="s">
        <v>76</v>
      </c>
      <c r="E471" t="s">
        <v>22</v>
      </c>
      <c r="F471">
        <v>7.875</v>
      </c>
      <c r="G471" t="s">
        <v>66</v>
      </c>
      <c r="H471" t="s">
        <v>22</v>
      </c>
      <c r="I471" t="str">
        <f>IF(Data[[#This Row],[Truth Value]]=Data[[#This Row],[Correct]], "", "1")</f>
        <v/>
      </c>
      <c r="J471">
        <v>19</v>
      </c>
      <c r="K4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71">
        <f>INDEX(Sheet9!H$1:H$30,MATCH(Data[[#This Row],[Subject]],Sheet9!A$1:A$30))</f>
        <v>0.875</v>
      </c>
      <c r="M471" t="str">
        <f>IF(J470=Data[[#This Row],[PrsntOrd]]-1,IF(OR(Data[[#This Row],[ID]]=B470+8,Data[[#This Row],[ID]]=B470-8),"Y",""),"")</f>
        <v/>
      </c>
    </row>
    <row r="472" spans="1:13">
      <c r="A472">
        <v>111</v>
      </c>
      <c r="B472">
        <v>31</v>
      </c>
      <c r="C472" t="s">
        <v>77</v>
      </c>
      <c r="D472" t="s">
        <v>78</v>
      </c>
      <c r="E472" t="s">
        <v>22</v>
      </c>
      <c r="F472">
        <v>3.4820000000000002</v>
      </c>
      <c r="G472" t="s">
        <v>66</v>
      </c>
      <c r="H472" t="s">
        <v>22</v>
      </c>
      <c r="I472" t="str">
        <f>IF(Data[[#This Row],[Truth Value]]=Data[[#This Row],[Correct]], "", "1")</f>
        <v/>
      </c>
      <c r="J472">
        <v>33</v>
      </c>
      <c r="K4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72">
        <f>INDEX(Sheet9!H$1:H$30,MATCH(Data[[#This Row],[Subject]],Sheet9!A$1:A$30))</f>
        <v>0.875</v>
      </c>
      <c r="M472" t="str">
        <f>IF(J471=Data[[#This Row],[PrsntOrd]]-1,IF(OR(Data[[#This Row],[ID]]=B471+8,Data[[#This Row],[ID]]=B471-8),"Y",""),"")</f>
        <v/>
      </c>
    </row>
    <row r="473" spans="1:13">
      <c r="A473">
        <v>111</v>
      </c>
      <c r="B473">
        <v>32</v>
      </c>
      <c r="C473" t="s">
        <v>79</v>
      </c>
      <c r="D473" t="s">
        <v>80</v>
      </c>
      <c r="E473" t="s">
        <v>22</v>
      </c>
      <c r="F473">
        <v>3.69</v>
      </c>
      <c r="G473" t="s">
        <v>66</v>
      </c>
      <c r="H473" t="s">
        <v>22</v>
      </c>
      <c r="I473" t="str">
        <f>IF(Data[[#This Row],[Truth Value]]=Data[[#This Row],[Correct]], "", "1")</f>
        <v/>
      </c>
      <c r="J473">
        <v>24</v>
      </c>
      <c r="K4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73">
        <f>INDEX(Sheet9!H$1:H$30,MATCH(Data[[#This Row],[Subject]],Sheet9!A$1:A$30))</f>
        <v>0.875</v>
      </c>
      <c r="M473" t="str">
        <f>IF(J472=Data[[#This Row],[PrsntOrd]]-1,IF(OR(Data[[#This Row],[ID]]=B472+8,Data[[#This Row],[ID]]=B472-8),"Y",""),"")</f>
        <v/>
      </c>
    </row>
    <row r="474" spans="1:13">
      <c r="A474">
        <v>111</v>
      </c>
      <c r="B474">
        <v>33</v>
      </c>
      <c r="C474" t="s">
        <v>81</v>
      </c>
      <c r="D474" t="s">
        <v>82</v>
      </c>
      <c r="E474" t="s">
        <v>22</v>
      </c>
      <c r="F474">
        <v>3.794</v>
      </c>
      <c r="G474" t="s">
        <v>83</v>
      </c>
      <c r="H474" t="s">
        <v>22</v>
      </c>
      <c r="I474" t="str">
        <f>IF(Data[[#This Row],[Truth Value]]=Data[[#This Row],[Correct]], "", "1")</f>
        <v/>
      </c>
      <c r="J474">
        <v>5</v>
      </c>
      <c r="K4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74">
        <f>INDEX(Sheet9!H$1:H$30,MATCH(Data[[#This Row],[Subject]],Sheet9!A$1:A$30))</f>
        <v>0.875</v>
      </c>
      <c r="M474" t="str">
        <f>IF(J473=Data[[#This Row],[PrsntOrd]]-1,IF(OR(Data[[#This Row],[ID]]=B473+8,Data[[#This Row],[ID]]=B473-8),"Y",""),"")</f>
        <v/>
      </c>
    </row>
    <row r="475" spans="1:13">
      <c r="A475">
        <v>111</v>
      </c>
      <c r="B475">
        <v>34</v>
      </c>
      <c r="C475" t="s">
        <v>84</v>
      </c>
      <c r="D475" t="s">
        <v>85</v>
      </c>
      <c r="E475" t="s">
        <v>15</v>
      </c>
      <c r="F475">
        <v>5.81</v>
      </c>
      <c r="G475" t="s">
        <v>83</v>
      </c>
      <c r="H475" t="s">
        <v>15</v>
      </c>
      <c r="I475" t="str">
        <f>IF(Data[[#This Row],[Truth Value]]=Data[[#This Row],[Correct]], "", "1")</f>
        <v/>
      </c>
      <c r="J475">
        <v>39</v>
      </c>
      <c r="K4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75">
        <f>INDEX(Sheet9!H$1:H$30,MATCH(Data[[#This Row],[Subject]],Sheet9!A$1:A$30))</f>
        <v>0.875</v>
      </c>
      <c r="M475" t="str">
        <f>IF(J474=Data[[#This Row],[PrsntOrd]]-1,IF(OR(Data[[#This Row],[ID]]=B474+8,Data[[#This Row],[ID]]=B474-8),"Y",""),"")</f>
        <v/>
      </c>
    </row>
    <row r="476" spans="1:13">
      <c r="A476">
        <v>111</v>
      </c>
      <c r="B476">
        <v>35</v>
      </c>
      <c r="C476" t="s">
        <v>86</v>
      </c>
      <c r="D476" t="s">
        <v>87</v>
      </c>
      <c r="E476" t="s">
        <v>22</v>
      </c>
      <c r="F476">
        <v>2.9550000000000001</v>
      </c>
      <c r="G476" t="s">
        <v>83</v>
      </c>
      <c r="H476" t="s">
        <v>22</v>
      </c>
      <c r="I476" t="str">
        <f>IF(Data[[#This Row],[Truth Value]]=Data[[#This Row],[Correct]], "", "1")</f>
        <v/>
      </c>
      <c r="J476">
        <v>29</v>
      </c>
      <c r="K4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76">
        <f>INDEX(Sheet9!H$1:H$30,MATCH(Data[[#This Row],[Subject]],Sheet9!A$1:A$30))</f>
        <v>0.875</v>
      </c>
      <c r="M476" t="str">
        <f>IF(J475=Data[[#This Row],[PrsntOrd]]-1,IF(OR(Data[[#This Row],[ID]]=B475+8,Data[[#This Row],[ID]]=B475-8),"Y",""),"")</f>
        <v/>
      </c>
    </row>
    <row r="477" spans="1:13">
      <c r="A477">
        <v>111</v>
      </c>
      <c r="B477">
        <v>36</v>
      </c>
      <c r="C477" t="s">
        <v>88</v>
      </c>
      <c r="D477" t="s">
        <v>89</v>
      </c>
      <c r="E477" t="s">
        <v>22</v>
      </c>
      <c r="F477">
        <v>3.9860000000000002</v>
      </c>
      <c r="G477" t="s">
        <v>83</v>
      </c>
      <c r="H477" t="s">
        <v>22</v>
      </c>
      <c r="I477" t="str">
        <f>IF(Data[[#This Row],[Truth Value]]=Data[[#This Row],[Correct]], "", "1")</f>
        <v/>
      </c>
      <c r="J477">
        <v>31</v>
      </c>
      <c r="K4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77">
        <f>INDEX(Sheet9!H$1:H$30,MATCH(Data[[#This Row],[Subject]],Sheet9!A$1:A$30))</f>
        <v>0.875</v>
      </c>
      <c r="M477" t="str">
        <f>IF(J476=Data[[#This Row],[PrsntOrd]]-1,IF(OR(Data[[#This Row],[ID]]=B476+8,Data[[#This Row],[ID]]=B476-8),"Y",""),"")</f>
        <v/>
      </c>
    </row>
    <row r="478" spans="1:13">
      <c r="A478">
        <v>111</v>
      </c>
      <c r="B478">
        <v>37</v>
      </c>
      <c r="C478" t="s">
        <v>90</v>
      </c>
      <c r="D478" t="s">
        <v>91</v>
      </c>
      <c r="E478" t="s">
        <v>15</v>
      </c>
      <c r="F478">
        <v>3.2759999999999998</v>
      </c>
      <c r="G478" t="s">
        <v>83</v>
      </c>
      <c r="H478" t="s">
        <v>15</v>
      </c>
      <c r="I478" t="str">
        <f>IF(Data[[#This Row],[Truth Value]]=Data[[#This Row],[Correct]], "", "1")</f>
        <v/>
      </c>
      <c r="J478">
        <v>11</v>
      </c>
      <c r="K4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78">
        <f>INDEX(Sheet9!H$1:H$30,MATCH(Data[[#This Row],[Subject]],Sheet9!A$1:A$30))</f>
        <v>0.875</v>
      </c>
      <c r="M478" t="str">
        <f>IF(J477=Data[[#This Row],[PrsntOrd]]-1,IF(OR(Data[[#This Row],[ID]]=B477+8,Data[[#This Row],[ID]]=B477-8),"Y",""),"")</f>
        <v/>
      </c>
    </row>
    <row r="479" spans="1:13">
      <c r="A479">
        <v>111</v>
      </c>
      <c r="B479">
        <v>38</v>
      </c>
      <c r="C479" t="s">
        <v>92</v>
      </c>
      <c r="D479" t="s">
        <v>93</v>
      </c>
      <c r="E479" t="s">
        <v>22</v>
      </c>
      <c r="F479">
        <v>3.4670000000000001</v>
      </c>
      <c r="G479" t="s">
        <v>83</v>
      </c>
      <c r="H479" t="s">
        <v>22</v>
      </c>
      <c r="I479" t="str">
        <f>IF(Data[[#This Row],[Truth Value]]=Data[[#This Row],[Correct]], "", "1")</f>
        <v/>
      </c>
      <c r="J479">
        <v>20</v>
      </c>
      <c r="K4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79">
        <f>INDEX(Sheet9!H$1:H$30,MATCH(Data[[#This Row],[Subject]],Sheet9!A$1:A$30))</f>
        <v>0.875</v>
      </c>
      <c r="M479" t="str">
        <f>IF(J478=Data[[#This Row],[PrsntOrd]]-1,IF(OR(Data[[#This Row],[ID]]=B478+8,Data[[#This Row],[ID]]=B478-8),"Y",""),"")</f>
        <v/>
      </c>
    </row>
    <row r="480" spans="1:13">
      <c r="A480">
        <v>111</v>
      </c>
      <c r="B480">
        <v>39</v>
      </c>
      <c r="C480" t="s">
        <v>94</v>
      </c>
      <c r="D480" t="s">
        <v>95</v>
      </c>
      <c r="E480" t="s">
        <v>15</v>
      </c>
      <c r="F480">
        <v>3.8820000000000001</v>
      </c>
      <c r="G480" t="s">
        <v>83</v>
      </c>
      <c r="H480" t="s">
        <v>15</v>
      </c>
      <c r="I480" t="str">
        <f>IF(Data[[#This Row],[Truth Value]]=Data[[#This Row],[Correct]], "", "1")</f>
        <v/>
      </c>
      <c r="J480">
        <v>22</v>
      </c>
      <c r="K4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80">
        <f>INDEX(Sheet9!H$1:H$30,MATCH(Data[[#This Row],[Subject]],Sheet9!A$1:A$30))</f>
        <v>0.875</v>
      </c>
      <c r="M480" t="str">
        <f>IF(J479=Data[[#This Row],[PrsntOrd]]-1,IF(OR(Data[[#This Row],[ID]]=B479+8,Data[[#This Row],[ID]]=B479-8),"Y",""),"")</f>
        <v/>
      </c>
    </row>
    <row r="481" spans="1:13">
      <c r="A481">
        <v>111</v>
      </c>
      <c r="B481">
        <v>40</v>
      </c>
      <c r="C481" t="s">
        <v>96</v>
      </c>
      <c r="D481" t="s">
        <v>97</v>
      </c>
      <c r="E481" t="s">
        <v>15</v>
      </c>
      <c r="F481">
        <v>4.38</v>
      </c>
      <c r="G481" t="s">
        <v>83</v>
      </c>
      <c r="H481" t="s">
        <v>15</v>
      </c>
      <c r="I481" t="str">
        <f>IF(Data[[#This Row],[Truth Value]]=Data[[#This Row],[Correct]], "", "1")</f>
        <v/>
      </c>
      <c r="J481">
        <v>6</v>
      </c>
      <c r="K4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81">
        <f>INDEX(Sheet9!H$1:H$30,MATCH(Data[[#This Row],[Subject]],Sheet9!A$1:A$30))</f>
        <v>0.875</v>
      </c>
      <c r="M481" t="str">
        <f>IF(J480=Data[[#This Row],[PrsntOrd]]-1,IF(OR(Data[[#This Row],[ID]]=B480+8,Data[[#This Row],[ID]]=B480-8),"Y",""),"")</f>
        <v/>
      </c>
    </row>
    <row r="482" spans="1:13">
      <c r="A482">
        <v>112</v>
      </c>
      <c r="B482">
        <v>14</v>
      </c>
      <c r="C482" t="s">
        <v>37</v>
      </c>
      <c r="D482" t="s">
        <v>38</v>
      </c>
      <c r="E482" t="s">
        <v>22</v>
      </c>
      <c r="F482">
        <v>7.0119999999999996</v>
      </c>
      <c r="G482" t="s">
        <v>16</v>
      </c>
      <c r="H482" t="s">
        <v>22</v>
      </c>
      <c r="I482" t="str">
        <f>IF(Data[[#This Row],[Truth Value]]=Data[[#This Row],[Correct]], "", "1")</f>
        <v/>
      </c>
      <c r="J482">
        <v>2</v>
      </c>
      <c r="K4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82">
        <f>INDEX(Sheet9!H$1:H$30,MATCH(Data[[#This Row],[Subject]],Sheet9!A$1:A$30))</f>
        <v>0.875</v>
      </c>
      <c r="M482" t="str">
        <f>IF(J481=Data[[#This Row],[PrsntOrd]]-1,IF(OR(Data[[#This Row],[ID]]=B481+8,Data[[#This Row],[ID]]=B481-8),"Y",""),"")</f>
        <v/>
      </c>
    </row>
    <row r="483" spans="1:13">
      <c r="A483">
        <v>112</v>
      </c>
      <c r="B483">
        <v>8</v>
      </c>
      <c r="C483" t="s">
        <v>27</v>
      </c>
      <c r="D483" t="s">
        <v>28</v>
      </c>
      <c r="E483" t="s">
        <v>22</v>
      </c>
      <c r="F483">
        <v>7.7539999999999996</v>
      </c>
      <c r="G483" t="s">
        <v>19</v>
      </c>
      <c r="H483" t="s">
        <v>22</v>
      </c>
      <c r="I483" t="str">
        <f>IF(Data[[#This Row],[Truth Value]]=Data[[#This Row],[Correct]], "", "1")</f>
        <v/>
      </c>
      <c r="J483">
        <v>4</v>
      </c>
      <c r="K4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83">
        <f>INDEX(Sheet9!H$1:H$30,MATCH(Data[[#This Row],[Subject]],Sheet9!A$1:A$30))</f>
        <v>0.875</v>
      </c>
      <c r="M483" t="str">
        <f>IF(J482=Data[[#This Row],[PrsntOrd]]-1,IF(OR(Data[[#This Row],[ID]]=B482+8,Data[[#This Row],[ID]]=B482-8),"Y",""),"")</f>
        <v/>
      </c>
    </row>
    <row r="484" spans="1:13">
      <c r="A484">
        <v>112</v>
      </c>
      <c r="B484">
        <v>10</v>
      </c>
      <c r="C484" t="s">
        <v>29</v>
      </c>
      <c r="D484" t="s">
        <v>30</v>
      </c>
      <c r="E484" t="s">
        <v>22</v>
      </c>
      <c r="F484">
        <v>8.7859999999999996</v>
      </c>
      <c r="G484" t="s">
        <v>16</v>
      </c>
      <c r="H484" t="s">
        <v>22</v>
      </c>
      <c r="I484" t="str">
        <f>IF(Data[[#This Row],[Truth Value]]=Data[[#This Row],[Correct]], "", "1")</f>
        <v/>
      </c>
      <c r="J484">
        <v>9</v>
      </c>
      <c r="K4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84">
        <f>INDEX(Sheet9!H$1:H$30,MATCH(Data[[#This Row],[Subject]],Sheet9!A$1:A$30))</f>
        <v>0.875</v>
      </c>
      <c r="M484" t="str">
        <f>IF(J483=Data[[#This Row],[PrsntOrd]]-1,IF(OR(Data[[#This Row],[ID]]=B483+8,Data[[#This Row],[ID]]=B483-8),"Y",""),"")</f>
        <v/>
      </c>
    </row>
    <row r="485" spans="1:13">
      <c r="A485">
        <v>112</v>
      </c>
      <c r="B485">
        <v>6</v>
      </c>
      <c r="C485" t="s">
        <v>17</v>
      </c>
      <c r="D485" t="s">
        <v>18</v>
      </c>
      <c r="E485" t="s">
        <v>15</v>
      </c>
      <c r="F485">
        <v>3.89</v>
      </c>
      <c r="G485" t="s">
        <v>19</v>
      </c>
      <c r="H485" t="s">
        <v>15</v>
      </c>
      <c r="I485" t="str">
        <f>IF(Data[[#This Row],[Truth Value]]=Data[[#This Row],[Correct]], "", "1")</f>
        <v/>
      </c>
      <c r="J485">
        <v>10</v>
      </c>
      <c r="K4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85">
        <f>INDEX(Sheet9!H$1:H$30,MATCH(Data[[#This Row],[Subject]],Sheet9!A$1:A$30))</f>
        <v>0.875</v>
      </c>
      <c r="M485" t="str">
        <f>IF(J484=Data[[#This Row],[PrsntOrd]]-1,IF(OR(Data[[#This Row],[ID]]=B484+8,Data[[#This Row],[ID]]=B484-8),"Y",""),"")</f>
        <v/>
      </c>
    </row>
    <row r="486" spans="1:13">
      <c r="A486">
        <v>112</v>
      </c>
      <c r="B486">
        <v>16</v>
      </c>
      <c r="C486" t="s">
        <v>13</v>
      </c>
      <c r="D486" t="s">
        <v>14</v>
      </c>
      <c r="E486" t="s">
        <v>15</v>
      </c>
      <c r="F486">
        <v>6.2169999999999996</v>
      </c>
      <c r="G486" t="s">
        <v>16</v>
      </c>
      <c r="H486" t="s">
        <v>15</v>
      </c>
      <c r="I486" t="str">
        <f>IF(Data[[#This Row],[Truth Value]]=Data[[#This Row],[Correct]], "", "1")</f>
        <v/>
      </c>
      <c r="J486">
        <v>11</v>
      </c>
      <c r="K4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86">
        <f>INDEX(Sheet9!H$1:H$30,MATCH(Data[[#This Row],[Subject]],Sheet9!A$1:A$30))</f>
        <v>0.875</v>
      </c>
      <c r="M486" t="str">
        <f>IF(J485=Data[[#This Row],[PrsntOrd]]-1,IF(OR(Data[[#This Row],[ID]]=B485+8,Data[[#This Row],[ID]]=B485-8),"Y",""),"")</f>
        <v/>
      </c>
    </row>
    <row r="487" spans="1:13">
      <c r="A487">
        <v>112</v>
      </c>
      <c r="B487">
        <v>4</v>
      </c>
      <c r="C487" t="s">
        <v>31</v>
      </c>
      <c r="D487" t="s">
        <v>32</v>
      </c>
      <c r="E487" t="s">
        <v>22</v>
      </c>
      <c r="F487">
        <v>9.8190000000000008</v>
      </c>
      <c r="G487" t="s">
        <v>19</v>
      </c>
      <c r="H487" t="s">
        <v>15</v>
      </c>
      <c r="I487" t="str">
        <f>IF(Data[[#This Row],[Truth Value]]=Data[[#This Row],[Correct]], "", "1")</f>
        <v>1</v>
      </c>
      <c r="J487">
        <v>12</v>
      </c>
      <c r="K4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487">
        <f>INDEX(Sheet9!H$1:H$30,MATCH(Data[[#This Row],[Subject]],Sheet9!A$1:A$30))</f>
        <v>0.875</v>
      </c>
      <c r="M487" t="str">
        <f>IF(J486=Data[[#This Row],[PrsntOrd]]-1,IF(OR(Data[[#This Row],[ID]]=B486+8,Data[[#This Row],[ID]]=B486-8),"Y",""),"")</f>
        <v/>
      </c>
    </row>
    <row r="488" spans="1:13">
      <c r="A488">
        <v>112</v>
      </c>
      <c r="B488">
        <v>11</v>
      </c>
      <c r="C488" t="s">
        <v>35</v>
      </c>
      <c r="D488" t="s">
        <v>36</v>
      </c>
      <c r="E488" t="s">
        <v>15</v>
      </c>
      <c r="F488">
        <v>5.3940000000000001</v>
      </c>
      <c r="G488" t="s">
        <v>16</v>
      </c>
      <c r="H488" t="s">
        <v>15</v>
      </c>
      <c r="I488" t="str">
        <f>IF(Data[[#This Row],[Truth Value]]=Data[[#This Row],[Correct]], "", "1")</f>
        <v/>
      </c>
      <c r="J488">
        <v>18</v>
      </c>
      <c r="K4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88">
        <f>INDEX(Sheet9!H$1:H$30,MATCH(Data[[#This Row],[Subject]],Sheet9!A$1:A$30))</f>
        <v>0.875</v>
      </c>
      <c r="M488" t="str">
        <f>IF(J487=Data[[#This Row],[PrsntOrd]]-1,IF(OR(Data[[#This Row],[ID]]=B487+8,Data[[#This Row],[ID]]=B487-8),"Y",""),"")</f>
        <v/>
      </c>
    </row>
    <row r="489" spans="1:13">
      <c r="A489">
        <v>112</v>
      </c>
      <c r="B489">
        <v>2</v>
      </c>
      <c r="C489" t="s">
        <v>40</v>
      </c>
      <c r="D489" t="s">
        <v>30</v>
      </c>
      <c r="E489" t="s">
        <v>22</v>
      </c>
      <c r="F489">
        <v>10.31</v>
      </c>
      <c r="G489" t="s">
        <v>19</v>
      </c>
      <c r="H489" t="s">
        <v>15</v>
      </c>
      <c r="I489" t="str">
        <f>IF(Data[[#This Row],[Truth Value]]=Data[[#This Row],[Correct]], "", "1")</f>
        <v>1</v>
      </c>
      <c r="J489">
        <v>19</v>
      </c>
      <c r="K4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489">
        <f>INDEX(Sheet9!H$1:H$30,MATCH(Data[[#This Row],[Subject]],Sheet9!A$1:A$30))</f>
        <v>0.875</v>
      </c>
      <c r="M489" t="str">
        <f>IF(J488=Data[[#This Row],[PrsntOrd]]-1,IF(OR(Data[[#This Row],[ID]]=B488+8,Data[[#This Row],[ID]]=B488-8),"Y",""),"")</f>
        <v/>
      </c>
    </row>
    <row r="490" spans="1:13">
      <c r="A490">
        <v>112</v>
      </c>
      <c r="B490">
        <v>15</v>
      </c>
      <c r="C490" t="s">
        <v>43</v>
      </c>
      <c r="D490" t="s">
        <v>100</v>
      </c>
      <c r="E490" t="s">
        <v>22</v>
      </c>
      <c r="F490">
        <v>4.6660000000000004</v>
      </c>
      <c r="G490" t="s">
        <v>16</v>
      </c>
      <c r="H490" t="s">
        <v>22</v>
      </c>
      <c r="I490" t="str">
        <f>IF(Data[[#This Row],[Truth Value]]=Data[[#This Row],[Correct]], "", "1")</f>
        <v/>
      </c>
      <c r="J490">
        <v>21</v>
      </c>
      <c r="K4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90">
        <f>INDEX(Sheet9!H$1:H$30,MATCH(Data[[#This Row],[Subject]],Sheet9!A$1:A$30))</f>
        <v>0.875</v>
      </c>
      <c r="M490" t="str">
        <f>IF(J489=Data[[#This Row],[PrsntOrd]]-1,IF(OR(Data[[#This Row],[ID]]=B489+8,Data[[#This Row],[ID]]=B489-8),"Y",""),"")</f>
        <v/>
      </c>
    </row>
    <row r="491" spans="1:13">
      <c r="A491">
        <v>112</v>
      </c>
      <c r="B491">
        <v>1</v>
      </c>
      <c r="C491" t="s">
        <v>45</v>
      </c>
      <c r="D491" t="s">
        <v>46</v>
      </c>
      <c r="E491" t="s">
        <v>22</v>
      </c>
      <c r="F491">
        <v>4.0590000000000002</v>
      </c>
      <c r="G491" t="s">
        <v>19</v>
      </c>
      <c r="H491" t="s">
        <v>22</v>
      </c>
      <c r="I491" t="str">
        <f>IF(Data[[#This Row],[Truth Value]]=Data[[#This Row],[Correct]], "", "1")</f>
        <v/>
      </c>
      <c r="J491">
        <v>25</v>
      </c>
      <c r="K4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91">
        <f>INDEX(Sheet9!H$1:H$30,MATCH(Data[[#This Row],[Subject]],Sheet9!A$1:A$30))</f>
        <v>0.875</v>
      </c>
      <c r="M491" t="str">
        <f>IF(J490=Data[[#This Row],[PrsntOrd]]-1,IF(OR(Data[[#This Row],[ID]]=B490+8,Data[[#This Row],[ID]]=B490-8),"Y",""),"")</f>
        <v/>
      </c>
    </row>
    <row r="492" spans="1:13">
      <c r="A492">
        <v>112</v>
      </c>
      <c r="B492">
        <v>7</v>
      </c>
      <c r="C492" t="s">
        <v>20</v>
      </c>
      <c r="D492" t="s">
        <v>21</v>
      </c>
      <c r="E492" t="s">
        <v>22</v>
      </c>
      <c r="F492">
        <v>5.4189999999999996</v>
      </c>
      <c r="G492" t="s">
        <v>19</v>
      </c>
      <c r="H492" t="s">
        <v>22</v>
      </c>
      <c r="I492" t="str">
        <f>IF(Data[[#This Row],[Truth Value]]=Data[[#This Row],[Correct]], "", "1")</f>
        <v/>
      </c>
      <c r="J492">
        <v>27</v>
      </c>
      <c r="K4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92">
        <f>INDEX(Sheet9!H$1:H$30,MATCH(Data[[#This Row],[Subject]],Sheet9!A$1:A$30))</f>
        <v>0.875</v>
      </c>
      <c r="M492" t="str">
        <f>IF(J491=Data[[#This Row],[PrsntOrd]]-1,IF(OR(Data[[#This Row],[ID]]=B491+8,Data[[#This Row],[ID]]=B491-8),"Y",""),"")</f>
        <v/>
      </c>
    </row>
    <row r="493" spans="1:13">
      <c r="A493">
        <v>112</v>
      </c>
      <c r="B493">
        <v>9</v>
      </c>
      <c r="C493" t="s">
        <v>23</v>
      </c>
      <c r="D493" t="s">
        <v>24</v>
      </c>
      <c r="E493" t="s">
        <v>15</v>
      </c>
      <c r="F493">
        <v>5.1310000000000002</v>
      </c>
      <c r="G493" t="s">
        <v>16</v>
      </c>
      <c r="H493" t="s">
        <v>15</v>
      </c>
      <c r="I493" t="str">
        <f>IF(Data[[#This Row],[Truth Value]]=Data[[#This Row],[Correct]], "", "1")</f>
        <v/>
      </c>
      <c r="J493">
        <v>29</v>
      </c>
      <c r="K4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93">
        <f>INDEX(Sheet9!H$1:H$30,MATCH(Data[[#This Row],[Subject]],Sheet9!A$1:A$30))</f>
        <v>0.875</v>
      </c>
      <c r="M493" t="str">
        <f>IF(J492=Data[[#This Row],[PrsntOrd]]-1,IF(OR(Data[[#This Row],[ID]]=B492+8,Data[[#This Row],[ID]]=B492-8),"Y",""),"")</f>
        <v/>
      </c>
    </row>
    <row r="494" spans="1:13">
      <c r="A494">
        <v>112</v>
      </c>
      <c r="B494">
        <v>12</v>
      </c>
      <c r="C494" t="s">
        <v>41</v>
      </c>
      <c r="D494" t="s">
        <v>42</v>
      </c>
      <c r="E494" t="s">
        <v>22</v>
      </c>
      <c r="F494">
        <v>4.82</v>
      </c>
      <c r="G494" t="s">
        <v>16</v>
      </c>
      <c r="H494" t="s">
        <v>22</v>
      </c>
      <c r="I494" t="str">
        <f>IF(Data[[#This Row],[Truth Value]]=Data[[#This Row],[Correct]], "", "1")</f>
        <v/>
      </c>
      <c r="J494">
        <v>32</v>
      </c>
      <c r="K4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94">
        <f>INDEX(Sheet9!H$1:H$30,MATCH(Data[[#This Row],[Subject]],Sheet9!A$1:A$30))</f>
        <v>0.875</v>
      </c>
      <c r="M494" t="str">
        <f>IF(J493=Data[[#This Row],[PrsntOrd]]-1,IF(OR(Data[[#This Row],[ID]]=B493+8,Data[[#This Row],[ID]]=B493-8),"Y",""),"")</f>
        <v/>
      </c>
    </row>
    <row r="495" spans="1:13">
      <c r="A495">
        <v>112</v>
      </c>
      <c r="B495">
        <v>5</v>
      </c>
      <c r="C495" t="s">
        <v>33</v>
      </c>
      <c r="D495" t="s">
        <v>34</v>
      </c>
      <c r="E495" t="s">
        <v>22</v>
      </c>
      <c r="F495">
        <v>4.0819999999999999</v>
      </c>
      <c r="G495" t="s">
        <v>19</v>
      </c>
      <c r="H495" t="s">
        <v>22</v>
      </c>
      <c r="I495" t="str">
        <f>IF(Data[[#This Row],[Truth Value]]=Data[[#This Row],[Correct]], "", "1")</f>
        <v/>
      </c>
      <c r="J495">
        <v>35</v>
      </c>
      <c r="K4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95">
        <f>INDEX(Sheet9!H$1:H$30,MATCH(Data[[#This Row],[Subject]],Sheet9!A$1:A$30))</f>
        <v>0.875</v>
      </c>
      <c r="M495" t="str">
        <f>IF(J494=Data[[#This Row],[PrsntOrd]]-1,IF(OR(Data[[#This Row],[ID]]=B494+8,Data[[#This Row],[ID]]=B494-8),"Y",""),"")</f>
        <v/>
      </c>
    </row>
    <row r="496" spans="1:13">
      <c r="A496">
        <v>112</v>
      </c>
      <c r="B496">
        <v>13</v>
      </c>
      <c r="C496" t="s">
        <v>25</v>
      </c>
      <c r="D496" t="s">
        <v>99</v>
      </c>
      <c r="E496" t="s">
        <v>15</v>
      </c>
      <c r="F496">
        <v>10.68</v>
      </c>
      <c r="G496" t="s">
        <v>16</v>
      </c>
      <c r="H496" t="s">
        <v>15</v>
      </c>
      <c r="I496" t="str">
        <f>IF(Data[[#This Row],[Truth Value]]=Data[[#This Row],[Correct]], "", "1")</f>
        <v/>
      </c>
      <c r="J496">
        <v>39</v>
      </c>
      <c r="K4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496">
        <f>INDEX(Sheet9!H$1:H$30,MATCH(Data[[#This Row],[Subject]],Sheet9!A$1:A$30))</f>
        <v>0.875</v>
      </c>
      <c r="M496" t="str">
        <f>IF(J495=Data[[#This Row],[PrsntOrd]]-1,IF(OR(Data[[#This Row],[ID]]=B495+8,Data[[#This Row],[ID]]=B495-8),"Y",""),"")</f>
        <v/>
      </c>
    </row>
    <row r="497" spans="1:13">
      <c r="A497">
        <v>112</v>
      </c>
      <c r="B497">
        <v>3</v>
      </c>
      <c r="C497" t="s">
        <v>39</v>
      </c>
      <c r="D497" t="s">
        <v>36</v>
      </c>
      <c r="E497" t="s">
        <v>15</v>
      </c>
      <c r="F497">
        <v>3.0579999999999998</v>
      </c>
      <c r="G497" t="s">
        <v>19</v>
      </c>
      <c r="H497" t="s">
        <v>15</v>
      </c>
      <c r="I497" t="str">
        <f>IF(Data[[#This Row],[Truth Value]]=Data[[#This Row],[Correct]], "", "1")</f>
        <v/>
      </c>
      <c r="J497">
        <v>40</v>
      </c>
      <c r="K4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497">
        <f>INDEX(Sheet9!H$1:H$30,MATCH(Data[[#This Row],[Subject]],Sheet9!A$1:A$30))</f>
        <v>0.875</v>
      </c>
      <c r="M497" t="str">
        <f>IF(J496=Data[[#This Row],[PrsntOrd]]-1,IF(OR(Data[[#This Row],[ID]]=B496+8,Data[[#This Row],[ID]]=B496-8),"Y",""),"")</f>
        <v/>
      </c>
    </row>
    <row r="498" spans="1:13">
      <c r="A498">
        <v>112</v>
      </c>
      <c r="B498">
        <v>17</v>
      </c>
      <c r="C498" t="s">
        <v>47</v>
      </c>
      <c r="D498" t="s">
        <v>48</v>
      </c>
      <c r="E498" t="s">
        <v>15</v>
      </c>
      <c r="F498">
        <v>3.9550000000000001</v>
      </c>
      <c r="G498" t="s">
        <v>49</v>
      </c>
      <c r="H498" t="s">
        <v>15</v>
      </c>
      <c r="I498" t="str">
        <f>IF(Data[[#This Row],[Truth Value]]=Data[[#This Row],[Correct]], "", "1")</f>
        <v/>
      </c>
      <c r="J498">
        <v>13</v>
      </c>
      <c r="K4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98">
        <f>INDEX(Sheet9!H$1:H$30,MATCH(Data[[#This Row],[Subject]],Sheet9!A$1:A$30))</f>
        <v>0.875</v>
      </c>
      <c r="M498" t="str">
        <f>IF(J497=Data[[#This Row],[PrsntOrd]]-1,IF(OR(Data[[#This Row],[ID]]=B497+8,Data[[#This Row],[ID]]=B497-8),"Y",""),"")</f>
        <v/>
      </c>
    </row>
    <row r="499" spans="1:13">
      <c r="A499">
        <v>112</v>
      </c>
      <c r="B499">
        <v>18</v>
      </c>
      <c r="C499" t="s">
        <v>50</v>
      </c>
      <c r="D499" t="s">
        <v>51</v>
      </c>
      <c r="E499" t="s">
        <v>15</v>
      </c>
      <c r="F499">
        <v>6.2329999999999997</v>
      </c>
      <c r="G499" t="s">
        <v>49</v>
      </c>
      <c r="H499" t="s">
        <v>15</v>
      </c>
      <c r="I499" t="str">
        <f>IF(Data[[#This Row],[Truth Value]]=Data[[#This Row],[Correct]], "", "1")</f>
        <v/>
      </c>
      <c r="J499">
        <v>3</v>
      </c>
      <c r="K4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499">
        <f>INDEX(Sheet9!H$1:H$30,MATCH(Data[[#This Row],[Subject]],Sheet9!A$1:A$30))</f>
        <v>0.875</v>
      </c>
      <c r="M499" t="str">
        <f>IF(J498=Data[[#This Row],[PrsntOrd]]-1,IF(OR(Data[[#This Row],[ID]]=B498+8,Data[[#This Row],[ID]]=B498-8),"Y",""),"")</f>
        <v/>
      </c>
    </row>
    <row r="500" spans="1:13">
      <c r="A500">
        <v>112</v>
      </c>
      <c r="B500">
        <v>19</v>
      </c>
      <c r="C500" t="s">
        <v>52</v>
      </c>
      <c r="D500" t="s">
        <v>53</v>
      </c>
      <c r="E500" t="s">
        <v>22</v>
      </c>
      <c r="F500">
        <v>4.4340000000000002</v>
      </c>
      <c r="G500" t="s">
        <v>49</v>
      </c>
      <c r="H500" t="s">
        <v>22</v>
      </c>
      <c r="I500" t="str">
        <f>IF(Data[[#This Row],[Truth Value]]=Data[[#This Row],[Correct]], "", "1")</f>
        <v/>
      </c>
      <c r="J500">
        <v>8</v>
      </c>
      <c r="K5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00">
        <f>INDEX(Sheet9!H$1:H$30,MATCH(Data[[#This Row],[Subject]],Sheet9!A$1:A$30))</f>
        <v>0.875</v>
      </c>
      <c r="M500" t="str">
        <f>IF(J499=Data[[#This Row],[PrsntOrd]]-1,IF(OR(Data[[#This Row],[ID]]=B499+8,Data[[#This Row],[ID]]=B499-8),"Y",""),"")</f>
        <v/>
      </c>
    </row>
    <row r="501" spans="1:13">
      <c r="A501">
        <v>112</v>
      </c>
      <c r="B501">
        <v>20</v>
      </c>
      <c r="C501" t="s">
        <v>54</v>
      </c>
      <c r="D501" t="s">
        <v>55</v>
      </c>
      <c r="E501" t="s">
        <v>22</v>
      </c>
      <c r="F501">
        <v>3.05</v>
      </c>
      <c r="G501" t="s">
        <v>49</v>
      </c>
      <c r="H501" t="s">
        <v>22</v>
      </c>
      <c r="I501" t="str">
        <f>IF(Data[[#This Row],[Truth Value]]=Data[[#This Row],[Correct]], "", "1")</f>
        <v/>
      </c>
      <c r="J501">
        <v>24</v>
      </c>
      <c r="K5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01">
        <f>INDEX(Sheet9!H$1:H$30,MATCH(Data[[#This Row],[Subject]],Sheet9!A$1:A$30))</f>
        <v>0.875</v>
      </c>
      <c r="M501" t="str">
        <f>IF(J500=Data[[#This Row],[PrsntOrd]]-1,IF(OR(Data[[#This Row],[ID]]=B500+8,Data[[#This Row],[ID]]=B500-8),"Y",""),"")</f>
        <v/>
      </c>
    </row>
    <row r="502" spans="1:13">
      <c r="A502">
        <v>112</v>
      </c>
      <c r="B502">
        <v>21</v>
      </c>
      <c r="C502" t="s">
        <v>56</v>
      </c>
      <c r="D502" t="s">
        <v>57</v>
      </c>
      <c r="E502" t="s">
        <v>22</v>
      </c>
      <c r="F502">
        <v>4.0590000000000002</v>
      </c>
      <c r="G502" t="s">
        <v>49</v>
      </c>
      <c r="H502" t="s">
        <v>22</v>
      </c>
      <c r="I502" t="str">
        <f>IF(Data[[#This Row],[Truth Value]]=Data[[#This Row],[Correct]], "", "1")</f>
        <v/>
      </c>
      <c r="J502">
        <v>16</v>
      </c>
      <c r="K5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02">
        <f>INDEX(Sheet9!H$1:H$30,MATCH(Data[[#This Row],[Subject]],Sheet9!A$1:A$30))</f>
        <v>0.875</v>
      </c>
      <c r="M502" t="str">
        <f>IF(J501=Data[[#This Row],[PrsntOrd]]-1,IF(OR(Data[[#This Row],[ID]]=B501+8,Data[[#This Row],[ID]]=B501-8),"Y",""),"")</f>
        <v/>
      </c>
    </row>
    <row r="503" spans="1:13">
      <c r="A503">
        <v>112</v>
      </c>
      <c r="B503">
        <v>22</v>
      </c>
      <c r="C503" t="s">
        <v>58</v>
      </c>
      <c r="D503" t="s">
        <v>59</v>
      </c>
      <c r="E503" t="s">
        <v>15</v>
      </c>
      <c r="F503">
        <v>3.2989999999999999</v>
      </c>
      <c r="G503" t="s">
        <v>49</v>
      </c>
      <c r="H503" t="s">
        <v>15</v>
      </c>
      <c r="I503" t="str">
        <f>IF(Data[[#This Row],[Truth Value]]=Data[[#This Row],[Correct]], "", "1")</f>
        <v/>
      </c>
      <c r="J503">
        <v>33</v>
      </c>
      <c r="K5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03">
        <f>INDEX(Sheet9!H$1:H$30,MATCH(Data[[#This Row],[Subject]],Sheet9!A$1:A$30))</f>
        <v>0.875</v>
      </c>
      <c r="M503" t="str">
        <f>IF(J502=Data[[#This Row],[PrsntOrd]]-1,IF(OR(Data[[#This Row],[ID]]=B502+8,Data[[#This Row],[ID]]=B502-8),"Y",""),"")</f>
        <v/>
      </c>
    </row>
    <row r="504" spans="1:13">
      <c r="A504">
        <v>112</v>
      </c>
      <c r="B504">
        <v>23</v>
      </c>
      <c r="C504" t="s">
        <v>60</v>
      </c>
      <c r="D504" t="s">
        <v>98</v>
      </c>
      <c r="E504" t="s">
        <v>15</v>
      </c>
      <c r="F504">
        <v>3.371</v>
      </c>
      <c r="G504" t="s">
        <v>49</v>
      </c>
      <c r="H504" t="s">
        <v>15</v>
      </c>
      <c r="I504" t="str">
        <f>IF(Data[[#This Row],[Truth Value]]=Data[[#This Row],[Correct]], "", "1")</f>
        <v/>
      </c>
      <c r="J504">
        <v>28</v>
      </c>
      <c r="K5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04">
        <f>INDEX(Sheet9!H$1:H$30,MATCH(Data[[#This Row],[Subject]],Sheet9!A$1:A$30))</f>
        <v>0.875</v>
      </c>
      <c r="M504" t="str">
        <f>IF(J503=Data[[#This Row],[PrsntOrd]]-1,IF(OR(Data[[#This Row],[ID]]=B503+8,Data[[#This Row],[ID]]=B503-8),"Y",""),"")</f>
        <v/>
      </c>
    </row>
    <row r="505" spans="1:13">
      <c r="A505">
        <v>112</v>
      </c>
      <c r="B505">
        <v>24</v>
      </c>
      <c r="C505" t="s">
        <v>62</v>
      </c>
      <c r="D505" t="s">
        <v>63</v>
      </c>
      <c r="E505" t="s">
        <v>22</v>
      </c>
      <c r="F505">
        <v>7.2590000000000003</v>
      </c>
      <c r="G505" t="s">
        <v>49</v>
      </c>
      <c r="H505" t="s">
        <v>22</v>
      </c>
      <c r="I505" t="str">
        <f>IF(Data[[#This Row],[Truth Value]]=Data[[#This Row],[Correct]], "", "1")</f>
        <v/>
      </c>
      <c r="J505">
        <v>36</v>
      </c>
      <c r="K5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05">
        <f>INDEX(Sheet9!H$1:H$30,MATCH(Data[[#This Row],[Subject]],Sheet9!A$1:A$30))</f>
        <v>0.875</v>
      </c>
      <c r="M505" t="str">
        <f>IF(J504=Data[[#This Row],[PrsntOrd]]-1,IF(OR(Data[[#This Row],[ID]]=B504+8,Data[[#This Row],[ID]]=B504-8),"Y",""),"")</f>
        <v/>
      </c>
    </row>
    <row r="506" spans="1:13">
      <c r="A506">
        <v>112</v>
      </c>
      <c r="B506">
        <v>25</v>
      </c>
      <c r="C506" t="s">
        <v>64</v>
      </c>
      <c r="D506" t="s">
        <v>65</v>
      </c>
      <c r="E506" t="s">
        <v>15</v>
      </c>
      <c r="F506">
        <v>5.1230000000000002</v>
      </c>
      <c r="G506" t="s">
        <v>66</v>
      </c>
      <c r="H506" t="s">
        <v>15</v>
      </c>
      <c r="I506" t="str">
        <f>IF(Data[[#This Row],[Truth Value]]=Data[[#This Row],[Correct]], "", "1")</f>
        <v/>
      </c>
      <c r="J506">
        <v>15</v>
      </c>
      <c r="K5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06">
        <f>INDEX(Sheet9!H$1:H$30,MATCH(Data[[#This Row],[Subject]],Sheet9!A$1:A$30))</f>
        <v>0.875</v>
      </c>
      <c r="M506" t="str">
        <f>IF(J505=Data[[#This Row],[PrsntOrd]]-1,IF(OR(Data[[#This Row],[ID]]=B505+8,Data[[#This Row],[ID]]=B505-8),"Y",""),"")</f>
        <v/>
      </c>
    </row>
    <row r="507" spans="1:13">
      <c r="A507">
        <v>112</v>
      </c>
      <c r="B507">
        <v>26</v>
      </c>
      <c r="C507" t="s">
        <v>67</v>
      </c>
      <c r="D507" t="s">
        <v>68</v>
      </c>
      <c r="E507" t="s">
        <v>22</v>
      </c>
      <c r="F507">
        <v>4.625</v>
      </c>
      <c r="G507" t="s">
        <v>66</v>
      </c>
      <c r="H507" t="s">
        <v>22</v>
      </c>
      <c r="I507" t="str">
        <f>IF(Data[[#This Row],[Truth Value]]=Data[[#This Row],[Correct]], "", "1")</f>
        <v/>
      </c>
      <c r="J507">
        <v>23</v>
      </c>
      <c r="K5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07">
        <f>INDEX(Sheet9!H$1:H$30,MATCH(Data[[#This Row],[Subject]],Sheet9!A$1:A$30))</f>
        <v>0.875</v>
      </c>
      <c r="M507" t="str">
        <f>IF(J506=Data[[#This Row],[PrsntOrd]]-1,IF(OR(Data[[#This Row],[ID]]=B506+8,Data[[#This Row],[ID]]=B506-8),"Y",""),"")</f>
        <v/>
      </c>
    </row>
    <row r="508" spans="1:13">
      <c r="A508">
        <v>112</v>
      </c>
      <c r="B508">
        <v>27</v>
      </c>
      <c r="C508" t="s">
        <v>69</v>
      </c>
      <c r="D508" t="s">
        <v>70</v>
      </c>
      <c r="E508" t="s">
        <v>15</v>
      </c>
      <c r="F508">
        <v>6.0350000000000001</v>
      </c>
      <c r="G508" t="s">
        <v>66</v>
      </c>
      <c r="H508" t="s">
        <v>15</v>
      </c>
      <c r="I508" t="str">
        <f>IF(Data[[#This Row],[Truth Value]]=Data[[#This Row],[Correct]], "", "1")</f>
        <v/>
      </c>
      <c r="J508">
        <v>7</v>
      </c>
      <c r="K5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08">
        <f>INDEX(Sheet9!H$1:H$30,MATCH(Data[[#This Row],[Subject]],Sheet9!A$1:A$30))</f>
        <v>0.875</v>
      </c>
      <c r="M508" t="str">
        <f>IF(J507=Data[[#This Row],[PrsntOrd]]-1,IF(OR(Data[[#This Row],[ID]]=B507+8,Data[[#This Row],[ID]]=B507-8),"Y",""),"")</f>
        <v/>
      </c>
    </row>
    <row r="509" spans="1:13">
      <c r="A509">
        <v>112</v>
      </c>
      <c r="B509">
        <v>28</v>
      </c>
      <c r="C509" t="s">
        <v>71</v>
      </c>
      <c r="D509" t="s">
        <v>72</v>
      </c>
      <c r="E509" t="s">
        <v>15</v>
      </c>
      <c r="F509">
        <v>3.4180000000000001</v>
      </c>
      <c r="G509" t="s">
        <v>66</v>
      </c>
      <c r="H509" t="s">
        <v>15</v>
      </c>
      <c r="I509" t="str">
        <f>IF(Data[[#This Row],[Truth Value]]=Data[[#This Row],[Correct]], "", "1")</f>
        <v/>
      </c>
      <c r="J509">
        <v>34</v>
      </c>
      <c r="K5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09">
        <f>INDEX(Sheet9!H$1:H$30,MATCH(Data[[#This Row],[Subject]],Sheet9!A$1:A$30))</f>
        <v>0.875</v>
      </c>
      <c r="M509" t="str">
        <f>IF(J508=Data[[#This Row],[PrsntOrd]]-1,IF(OR(Data[[#This Row],[ID]]=B508+8,Data[[#This Row],[ID]]=B508-8),"Y",""),"")</f>
        <v/>
      </c>
    </row>
    <row r="510" spans="1:13">
      <c r="A510">
        <v>112</v>
      </c>
      <c r="B510">
        <v>29</v>
      </c>
      <c r="C510" t="s">
        <v>73</v>
      </c>
      <c r="D510" t="s">
        <v>74</v>
      </c>
      <c r="E510" t="s">
        <v>15</v>
      </c>
      <c r="F510">
        <v>3.5219999999999998</v>
      </c>
      <c r="G510" t="s">
        <v>66</v>
      </c>
      <c r="H510" t="s">
        <v>15</v>
      </c>
      <c r="I510" t="str">
        <f>IF(Data[[#This Row],[Truth Value]]=Data[[#This Row],[Correct]], "", "1")</f>
        <v/>
      </c>
      <c r="J510">
        <v>37</v>
      </c>
      <c r="K5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10">
        <f>INDEX(Sheet9!H$1:H$30,MATCH(Data[[#This Row],[Subject]],Sheet9!A$1:A$30))</f>
        <v>0.875</v>
      </c>
      <c r="M510" t="str">
        <f>IF(J509=Data[[#This Row],[PrsntOrd]]-1,IF(OR(Data[[#This Row],[ID]]=B509+8,Data[[#This Row],[ID]]=B509-8),"Y",""),"")</f>
        <v/>
      </c>
    </row>
    <row r="511" spans="1:13">
      <c r="A511">
        <v>112</v>
      </c>
      <c r="B511">
        <v>30</v>
      </c>
      <c r="C511" t="s">
        <v>75</v>
      </c>
      <c r="D511" t="s">
        <v>76</v>
      </c>
      <c r="E511" t="s">
        <v>22</v>
      </c>
      <c r="F511">
        <v>5.3550000000000004</v>
      </c>
      <c r="G511" t="s">
        <v>66</v>
      </c>
      <c r="H511" t="s">
        <v>22</v>
      </c>
      <c r="I511" t="str">
        <f>IF(Data[[#This Row],[Truth Value]]=Data[[#This Row],[Correct]], "", "1")</f>
        <v/>
      </c>
      <c r="J511">
        <v>20</v>
      </c>
      <c r="K5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11">
        <f>INDEX(Sheet9!H$1:H$30,MATCH(Data[[#This Row],[Subject]],Sheet9!A$1:A$30))</f>
        <v>0.875</v>
      </c>
      <c r="M511" t="str">
        <f>IF(J510=Data[[#This Row],[PrsntOrd]]-1,IF(OR(Data[[#This Row],[ID]]=B510+8,Data[[#This Row],[ID]]=B510-8),"Y",""),"")</f>
        <v/>
      </c>
    </row>
    <row r="512" spans="1:13">
      <c r="A512">
        <v>112</v>
      </c>
      <c r="B512">
        <v>31</v>
      </c>
      <c r="C512" t="s">
        <v>77</v>
      </c>
      <c r="D512" t="s">
        <v>78</v>
      </c>
      <c r="E512" t="s">
        <v>22</v>
      </c>
      <c r="F512">
        <v>3.355</v>
      </c>
      <c r="G512" t="s">
        <v>66</v>
      </c>
      <c r="H512" t="s">
        <v>22</v>
      </c>
      <c r="I512" t="str">
        <f>IF(Data[[#This Row],[Truth Value]]=Data[[#This Row],[Correct]], "", "1")</f>
        <v/>
      </c>
      <c r="J512">
        <v>30</v>
      </c>
      <c r="K5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12">
        <f>INDEX(Sheet9!H$1:H$30,MATCH(Data[[#This Row],[Subject]],Sheet9!A$1:A$30))</f>
        <v>0.875</v>
      </c>
      <c r="M512" t="str">
        <f>IF(J511=Data[[#This Row],[PrsntOrd]]-1,IF(OR(Data[[#This Row],[ID]]=B511+8,Data[[#This Row],[ID]]=B511-8),"Y",""),"")</f>
        <v/>
      </c>
    </row>
    <row r="513" spans="1:13">
      <c r="A513">
        <v>112</v>
      </c>
      <c r="B513">
        <v>32</v>
      </c>
      <c r="C513" t="s">
        <v>79</v>
      </c>
      <c r="D513" t="s">
        <v>80</v>
      </c>
      <c r="E513" t="s">
        <v>22</v>
      </c>
      <c r="F513">
        <v>9.3710000000000004</v>
      </c>
      <c r="G513" t="s">
        <v>66</v>
      </c>
      <c r="H513" t="s">
        <v>22</v>
      </c>
      <c r="I513" t="str">
        <f>IF(Data[[#This Row],[Truth Value]]=Data[[#This Row],[Correct]], "", "1")</f>
        <v/>
      </c>
      <c r="J513">
        <v>1</v>
      </c>
      <c r="K5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13">
        <f>INDEX(Sheet9!H$1:H$30,MATCH(Data[[#This Row],[Subject]],Sheet9!A$1:A$30))</f>
        <v>0.875</v>
      </c>
      <c r="M513" t="str">
        <f>IF(J512=Data[[#This Row],[PrsntOrd]]-1,IF(OR(Data[[#This Row],[ID]]=B512+8,Data[[#This Row],[ID]]=B512-8),"Y",""),"")</f>
        <v/>
      </c>
    </row>
    <row r="514" spans="1:13">
      <c r="A514">
        <v>112</v>
      </c>
      <c r="B514">
        <v>33</v>
      </c>
      <c r="C514" t="s">
        <v>81</v>
      </c>
      <c r="D514" t="s">
        <v>82</v>
      </c>
      <c r="E514" t="s">
        <v>22</v>
      </c>
      <c r="F514">
        <v>8.4109999999999996</v>
      </c>
      <c r="G514" t="s">
        <v>83</v>
      </c>
      <c r="H514" t="s">
        <v>22</v>
      </c>
      <c r="I514" t="str">
        <f>IF(Data[[#This Row],[Truth Value]]=Data[[#This Row],[Correct]], "", "1")</f>
        <v/>
      </c>
      <c r="J514">
        <v>26</v>
      </c>
      <c r="K5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14">
        <f>INDEX(Sheet9!H$1:H$30,MATCH(Data[[#This Row],[Subject]],Sheet9!A$1:A$30))</f>
        <v>0.875</v>
      </c>
      <c r="M514" t="str">
        <f>IF(J513=Data[[#This Row],[PrsntOrd]]-1,IF(OR(Data[[#This Row],[ID]]=B513+8,Data[[#This Row],[ID]]=B513-8),"Y",""),"")</f>
        <v/>
      </c>
    </row>
    <row r="515" spans="1:13">
      <c r="A515">
        <v>112</v>
      </c>
      <c r="B515">
        <v>34</v>
      </c>
      <c r="C515" t="s">
        <v>84</v>
      </c>
      <c r="D515" t="s">
        <v>85</v>
      </c>
      <c r="E515" t="s">
        <v>15</v>
      </c>
      <c r="F515">
        <v>3.97</v>
      </c>
      <c r="G515" t="s">
        <v>83</v>
      </c>
      <c r="H515" t="s">
        <v>15</v>
      </c>
      <c r="I515" t="str">
        <f>IF(Data[[#This Row],[Truth Value]]=Data[[#This Row],[Correct]], "", "1")</f>
        <v/>
      </c>
      <c r="J515">
        <v>22</v>
      </c>
      <c r="K5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15">
        <f>INDEX(Sheet9!H$1:H$30,MATCH(Data[[#This Row],[Subject]],Sheet9!A$1:A$30))</f>
        <v>0.875</v>
      </c>
      <c r="M515" t="str">
        <f>IF(J514=Data[[#This Row],[PrsntOrd]]-1,IF(OR(Data[[#This Row],[ID]]=B514+8,Data[[#This Row],[ID]]=B514-8),"Y",""),"")</f>
        <v/>
      </c>
    </row>
    <row r="516" spans="1:13">
      <c r="A516">
        <v>112</v>
      </c>
      <c r="B516">
        <v>35</v>
      </c>
      <c r="C516" t="s">
        <v>86</v>
      </c>
      <c r="D516" t="s">
        <v>87</v>
      </c>
      <c r="E516" t="s">
        <v>22</v>
      </c>
      <c r="F516">
        <v>2.3849999999999998</v>
      </c>
      <c r="G516" t="s">
        <v>83</v>
      </c>
      <c r="H516" t="s">
        <v>22</v>
      </c>
      <c r="I516" t="str">
        <f>IF(Data[[#This Row],[Truth Value]]=Data[[#This Row],[Correct]], "", "1")</f>
        <v/>
      </c>
      <c r="J516">
        <v>38</v>
      </c>
      <c r="K5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16">
        <f>INDEX(Sheet9!H$1:H$30,MATCH(Data[[#This Row],[Subject]],Sheet9!A$1:A$30))</f>
        <v>0.875</v>
      </c>
      <c r="M516" t="str">
        <f>IF(J515=Data[[#This Row],[PrsntOrd]]-1,IF(OR(Data[[#This Row],[ID]]=B515+8,Data[[#This Row],[ID]]=B515-8),"Y",""),"")</f>
        <v/>
      </c>
    </row>
    <row r="517" spans="1:13">
      <c r="A517">
        <v>112</v>
      </c>
      <c r="B517">
        <v>36</v>
      </c>
      <c r="C517" t="s">
        <v>88</v>
      </c>
      <c r="D517" t="s">
        <v>89</v>
      </c>
      <c r="E517" t="s">
        <v>22</v>
      </c>
      <c r="F517">
        <v>5.8330000000000002</v>
      </c>
      <c r="G517" t="s">
        <v>83</v>
      </c>
      <c r="H517" t="s">
        <v>22</v>
      </c>
      <c r="I517" t="str">
        <f>IF(Data[[#This Row],[Truth Value]]=Data[[#This Row],[Correct]], "", "1")</f>
        <v/>
      </c>
      <c r="J517">
        <v>5</v>
      </c>
      <c r="K5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17">
        <f>INDEX(Sheet9!H$1:H$30,MATCH(Data[[#This Row],[Subject]],Sheet9!A$1:A$30))</f>
        <v>0.875</v>
      </c>
      <c r="M517" t="str">
        <f>IF(J516=Data[[#This Row],[PrsntOrd]]-1,IF(OR(Data[[#This Row],[ID]]=B516+8,Data[[#This Row],[ID]]=B516-8),"Y",""),"")</f>
        <v/>
      </c>
    </row>
    <row r="518" spans="1:13">
      <c r="A518">
        <v>112</v>
      </c>
      <c r="B518">
        <v>37</v>
      </c>
      <c r="C518" t="s">
        <v>90</v>
      </c>
      <c r="D518" t="s">
        <v>91</v>
      </c>
      <c r="E518" t="s">
        <v>15</v>
      </c>
      <c r="F518">
        <v>3.1949999999999998</v>
      </c>
      <c r="G518" t="s">
        <v>83</v>
      </c>
      <c r="H518" t="s">
        <v>15</v>
      </c>
      <c r="I518" t="str">
        <f>IF(Data[[#This Row],[Truth Value]]=Data[[#This Row],[Correct]], "", "1")</f>
        <v/>
      </c>
      <c r="J518">
        <v>17</v>
      </c>
      <c r="K5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18">
        <f>INDEX(Sheet9!H$1:H$30,MATCH(Data[[#This Row],[Subject]],Sheet9!A$1:A$30))</f>
        <v>0.875</v>
      </c>
      <c r="M518" t="str">
        <f>IF(J517=Data[[#This Row],[PrsntOrd]]-1,IF(OR(Data[[#This Row],[ID]]=B517+8,Data[[#This Row],[ID]]=B517-8),"Y",""),"")</f>
        <v/>
      </c>
    </row>
    <row r="519" spans="1:13">
      <c r="A519">
        <v>112</v>
      </c>
      <c r="B519">
        <v>38</v>
      </c>
      <c r="C519" t="s">
        <v>92</v>
      </c>
      <c r="D519" t="s">
        <v>93</v>
      </c>
      <c r="E519" t="s">
        <v>22</v>
      </c>
      <c r="F519">
        <v>2.4910000000000001</v>
      </c>
      <c r="G519" t="s">
        <v>83</v>
      </c>
      <c r="H519" t="s">
        <v>22</v>
      </c>
      <c r="I519" t="str">
        <f>IF(Data[[#This Row],[Truth Value]]=Data[[#This Row],[Correct]], "", "1")</f>
        <v/>
      </c>
      <c r="J519">
        <v>14</v>
      </c>
      <c r="K5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19">
        <f>INDEX(Sheet9!H$1:H$30,MATCH(Data[[#This Row],[Subject]],Sheet9!A$1:A$30))</f>
        <v>0.875</v>
      </c>
      <c r="M519" t="str">
        <f>IF(J518=Data[[#This Row],[PrsntOrd]]-1,IF(OR(Data[[#This Row],[ID]]=B518+8,Data[[#This Row],[ID]]=B518-8),"Y",""),"")</f>
        <v/>
      </c>
    </row>
    <row r="520" spans="1:13">
      <c r="A520">
        <v>112</v>
      </c>
      <c r="B520">
        <v>39</v>
      </c>
      <c r="C520" t="s">
        <v>94</v>
      </c>
      <c r="D520" t="s">
        <v>95</v>
      </c>
      <c r="E520" t="s">
        <v>15</v>
      </c>
      <c r="F520">
        <v>5.234</v>
      </c>
      <c r="G520" t="s">
        <v>83</v>
      </c>
      <c r="H520" t="s">
        <v>15</v>
      </c>
      <c r="I520" t="str">
        <f>IF(Data[[#This Row],[Truth Value]]=Data[[#This Row],[Correct]], "", "1")</f>
        <v/>
      </c>
      <c r="J520">
        <v>6</v>
      </c>
      <c r="K5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20">
        <f>INDEX(Sheet9!H$1:H$30,MATCH(Data[[#This Row],[Subject]],Sheet9!A$1:A$30))</f>
        <v>0.875</v>
      </c>
      <c r="M520" t="str">
        <f>IF(J519=Data[[#This Row],[PrsntOrd]]-1,IF(OR(Data[[#This Row],[ID]]=B519+8,Data[[#This Row],[ID]]=B519-8),"Y",""),"")</f>
        <v/>
      </c>
    </row>
    <row r="521" spans="1:13">
      <c r="A521">
        <v>112</v>
      </c>
      <c r="B521">
        <v>40</v>
      </c>
      <c r="C521" t="s">
        <v>96</v>
      </c>
      <c r="D521" t="s">
        <v>97</v>
      </c>
      <c r="E521" t="s">
        <v>15</v>
      </c>
      <c r="F521">
        <v>3.7709999999999999</v>
      </c>
      <c r="G521" t="s">
        <v>83</v>
      </c>
      <c r="H521" t="s">
        <v>15</v>
      </c>
      <c r="I521" t="str">
        <f>IF(Data[[#This Row],[Truth Value]]=Data[[#This Row],[Correct]], "", "1")</f>
        <v/>
      </c>
      <c r="J521">
        <v>31</v>
      </c>
      <c r="K5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21">
        <f>INDEX(Sheet9!H$1:H$30,MATCH(Data[[#This Row],[Subject]],Sheet9!A$1:A$30))</f>
        <v>0.875</v>
      </c>
      <c r="M521" t="str">
        <f>IF(J520=Data[[#This Row],[PrsntOrd]]-1,IF(OR(Data[[#This Row],[ID]]=B520+8,Data[[#This Row],[ID]]=B520-8),"Y",""),"")</f>
        <v/>
      </c>
    </row>
    <row r="522" spans="1:13">
      <c r="A522">
        <v>113</v>
      </c>
      <c r="B522">
        <v>2</v>
      </c>
      <c r="C522" t="s">
        <v>40</v>
      </c>
      <c r="D522" t="s">
        <v>30</v>
      </c>
      <c r="E522" t="s">
        <v>15</v>
      </c>
      <c r="F522">
        <v>8.0980000000000008</v>
      </c>
      <c r="G522" t="s">
        <v>19</v>
      </c>
      <c r="H522" t="s">
        <v>15</v>
      </c>
      <c r="I522" t="str">
        <f>IF(Data[[#This Row],[Truth Value]]=Data[[#This Row],[Correct]], "", "1")</f>
        <v/>
      </c>
      <c r="J522">
        <v>3</v>
      </c>
      <c r="K5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22">
        <f>INDEX(Sheet9!H$1:H$30,MATCH(Data[[#This Row],[Subject]],Sheet9!A$1:A$30))</f>
        <v>0.875</v>
      </c>
      <c r="M522" t="str">
        <f>IF(J521=Data[[#This Row],[PrsntOrd]]-1,IF(OR(Data[[#This Row],[ID]]=B521+8,Data[[#This Row],[ID]]=B521-8),"Y",""),"")</f>
        <v/>
      </c>
    </row>
    <row r="523" spans="1:13">
      <c r="A523">
        <v>113</v>
      </c>
      <c r="B523">
        <v>13</v>
      </c>
      <c r="C523" t="s">
        <v>25</v>
      </c>
      <c r="D523" t="s">
        <v>99</v>
      </c>
      <c r="E523" t="s">
        <v>15</v>
      </c>
      <c r="F523">
        <v>19.36</v>
      </c>
      <c r="G523" t="s">
        <v>16</v>
      </c>
      <c r="H523" t="s">
        <v>15</v>
      </c>
      <c r="I523" t="str">
        <f>IF(Data[[#This Row],[Truth Value]]=Data[[#This Row],[Correct]], "", "1")</f>
        <v/>
      </c>
      <c r="J523">
        <v>5</v>
      </c>
      <c r="K5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23">
        <f>INDEX(Sheet9!H$1:H$30,MATCH(Data[[#This Row],[Subject]],Sheet9!A$1:A$30))</f>
        <v>0.875</v>
      </c>
      <c r="M523" t="str">
        <f>IF(J522=Data[[#This Row],[PrsntOrd]]-1,IF(OR(Data[[#This Row],[ID]]=B522+8,Data[[#This Row],[ID]]=B522-8),"Y",""),"")</f>
        <v/>
      </c>
    </row>
    <row r="524" spans="1:13">
      <c r="A524">
        <v>113</v>
      </c>
      <c r="B524">
        <v>11</v>
      </c>
      <c r="C524" t="s">
        <v>35</v>
      </c>
      <c r="D524" t="s">
        <v>36</v>
      </c>
      <c r="E524" t="s">
        <v>15</v>
      </c>
      <c r="F524">
        <v>11.06</v>
      </c>
      <c r="G524" t="s">
        <v>16</v>
      </c>
      <c r="H524" t="s">
        <v>15</v>
      </c>
      <c r="I524" t="str">
        <f>IF(Data[[#This Row],[Truth Value]]=Data[[#This Row],[Correct]], "", "1")</f>
        <v/>
      </c>
      <c r="J524">
        <v>9</v>
      </c>
      <c r="K5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24">
        <f>INDEX(Sheet9!H$1:H$30,MATCH(Data[[#This Row],[Subject]],Sheet9!A$1:A$30))</f>
        <v>0.875</v>
      </c>
      <c r="M524" t="str">
        <f>IF(J523=Data[[#This Row],[PrsntOrd]]-1,IF(OR(Data[[#This Row],[ID]]=B523+8,Data[[#This Row],[ID]]=B523-8),"Y",""),"")</f>
        <v/>
      </c>
    </row>
    <row r="525" spans="1:13">
      <c r="A525">
        <v>113</v>
      </c>
      <c r="B525">
        <v>6</v>
      </c>
      <c r="C525" t="s">
        <v>17</v>
      </c>
      <c r="D525" t="s">
        <v>18</v>
      </c>
      <c r="E525" t="s">
        <v>22</v>
      </c>
      <c r="F525">
        <v>14.53</v>
      </c>
      <c r="G525" t="s">
        <v>19</v>
      </c>
      <c r="H525" t="s">
        <v>15</v>
      </c>
      <c r="I525" t="str">
        <f>IF(Data[[#This Row],[Truth Value]]=Data[[#This Row],[Correct]], "", "1")</f>
        <v>1</v>
      </c>
      <c r="J525">
        <v>10</v>
      </c>
      <c r="K5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525">
        <f>INDEX(Sheet9!H$1:H$30,MATCH(Data[[#This Row],[Subject]],Sheet9!A$1:A$30))</f>
        <v>0.875</v>
      </c>
      <c r="M525" t="str">
        <f>IF(J524=Data[[#This Row],[PrsntOrd]]-1,IF(OR(Data[[#This Row],[ID]]=B524+8,Data[[#This Row],[ID]]=B524-8),"Y",""),"")</f>
        <v/>
      </c>
    </row>
    <row r="526" spans="1:13">
      <c r="A526">
        <v>113</v>
      </c>
      <c r="B526">
        <v>15</v>
      </c>
      <c r="C526" t="s">
        <v>43</v>
      </c>
      <c r="D526" t="s">
        <v>100</v>
      </c>
      <c r="E526" t="s">
        <v>22</v>
      </c>
      <c r="F526">
        <v>10.36</v>
      </c>
      <c r="G526" t="s">
        <v>16</v>
      </c>
      <c r="H526" t="s">
        <v>22</v>
      </c>
      <c r="I526" t="str">
        <f>IF(Data[[#This Row],[Truth Value]]=Data[[#This Row],[Correct]], "", "1")</f>
        <v/>
      </c>
      <c r="J526">
        <v>13</v>
      </c>
      <c r="K5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26">
        <f>INDEX(Sheet9!H$1:H$30,MATCH(Data[[#This Row],[Subject]],Sheet9!A$1:A$30))</f>
        <v>0.875</v>
      </c>
      <c r="M526" t="str">
        <f>IF(J525=Data[[#This Row],[PrsntOrd]]-1,IF(OR(Data[[#This Row],[ID]]=B525+8,Data[[#This Row],[ID]]=B525-8),"Y",""),"")</f>
        <v/>
      </c>
    </row>
    <row r="527" spans="1:13">
      <c r="A527">
        <v>113</v>
      </c>
      <c r="B527">
        <v>8</v>
      </c>
      <c r="C527" t="s">
        <v>27</v>
      </c>
      <c r="D527" t="s">
        <v>28</v>
      </c>
      <c r="E527" t="s">
        <v>15</v>
      </c>
      <c r="F527">
        <v>11.37</v>
      </c>
      <c r="G527" t="s">
        <v>19</v>
      </c>
      <c r="H527" t="s">
        <v>22</v>
      </c>
      <c r="I527" t="str">
        <f>IF(Data[[#This Row],[Truth Value]]=Data[[#This Row],[Correct]], "", "1")</f>
        <v>1</v>
      </c>
      <c r="J527">
        <v>14</v>
      </c>
      <c r="K5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527">
        <f>INDEX(Sheet9!H$1:H$30,MATCH(Data[[#This Row],[Subject]],Sheet9!A$1:A$30))</f>
        <v>0.875</v>
      </c>
      <c r="M527" t="str">
        <f>IF(J526=Data[[#This Row],[PrsntOrd]]-1,IF(OR(Data[[#This Row],[ID]]=B526+8,Data[[#This Row],[ID]]=B526-8),"Y",""),"")</f>
        <v/>
      </c>
    </row>
    <row r="528" spans="1:13">
      <c r="A528">
        <v>113</v>
      </c>
      <c r="B528">
        <v>12</v>
      </c>
      <c r="C528" t="s">
        <v>41</v>
      </c>
      <c r="D528" t="s">
        <v>42</v>
      </c>
      <c r="E528" t="s">
        <v>22</v>
      </c>
      <c r="F528">
        <v>15.01</v>
      </c>
      <c r="G528" t="s">
        <v>16</v>
      </c>
      <c r="H528" t="s">
        <v>22</v>
      </c>
      <c r="I528" t="str">
        <f>IF(Data[[#This Row],[Truth Value]]=Data[[#This Row],[Correct]], "", "1")</f>
        <v/>
      </c>
      <c r="J528">
        <v>16</v>
      </c>
      <c r="K5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28">
        <f>INDEX(Sheet9!H$1:H$30,MATCH(Data[[#This Row],[Subject]],Sheet9!A$1:A$30))</f>
        <v>0.875</v>
      </c>
      <c r="M528" t="str">
        <f>IF(J527=Data[[#This Row],[PrsntOrd]]-1,IF(OR(Data[[#This Row],[ID]]=B527+8,Data[[#This Row],[ID]]=B527-8),"Y",""),"")</f>
        <v/>
      </c>
    </row>
    <row r="529" spans="1:13">
      <c r="A529">
        <v>113</v>
      </c>
      <c r="B529">
        <v>7</v>
      </c>
      <c r="C529" t="s">
        <v>20</v>
      </c>
      <c r="D529" t="s">
        <v>21</v>
      </c>
      <c r="E529" t="s">
        <v>15</v>
      </c>
      <c r="F529">
        <v>10.84</v>
      </c>
      <c r="G529" t="s">
        <v>19</v>
      </c>
      <c r="H529" t="s">
        <v>22</v>
      </c>
      <c r="I529" t="str">
        <f>IF(Data[[#This Row],[Truth Value]]=Data[[#This Row],[Correct]], "", "1")</f>
        <v>1</v>
      </c>
      <c r="J529">
        <v>20</v>
      </c>
      <c r="K5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529">
        <f>INDEX(Sheet9!H$1:H$30,MATCH(Data[[#This Row],[Subject]],Sheet9!A$1:A$30))</f>
        <v>0.875</v>
      </c>
      <c r="M529" t="str">
        <f>IF(J528=Data[[#This Row],[PrsntOrd]]-1,IF(OR(Data[[#This Row],[ID]]=B528+8,Data[[#This Row],[ID]]=B528-8),"Y",""),"")</f>
        <v/>
      </c>
    </row>
    <row r="530" spans="1:13">
      <c r="A530">
        <v>113</v>
      </c>
      <c r="B530">
        <v>14</v>
      </c>
      <c r="C530" t="s">
        <v>37</v>
      </c>
      <c r="D530" t="s">
        <v>38</v>
      </c>
      <c r="E530" t="s">
        <v>22</v>
      </c>
      <c r="F530">
        <v>6.98</v>
      </c>
      <c r="G530" t="s">
        <v>16</v>
      </c>
      <c r="H530" t="s">
        <v>22</v>
      </c>
      <c r="I530" t="str">
        <f>IF(Data[[#This Row],[Truth Value]]=Data[[#This Row],[Correct]], "", "1")</f>
        <v/>
      </c>
      <c r="J530">
        <v>21</v>
      </c>
      <c r="K5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30">
        <f>INDEX(Sheet9!H$1:H$30,MATCH(Data[[#This Row],[Subject]],Sheet9!A$1:A$30))</f>
        <v>0.875</v>
      </c>
      <c r="M530" t="str">
        <f>IF(J529=Data[[#This Row],[PrsntOrd]]-1,IF(OR(Data[[#This Row],[ID]]=B529+8,Data[[#This Row],[ID]]=B529-8),"Y",""),"")</f>
        <v/>
      </c>
    </row>
    <row r="531" spans="1:13">
      <c r="A531">
        <v>113</v>
      </c>
      <c r="B531">
        <v>3</v>
      </c>
      <c r="C531" t="s">
        <v>39</v>
      </c>
      <c r="D531" t="s">
        <v>36</v>
      </c>
      <c r="E531" t="s">
        <v>15</v>
      </c>
      <c r="F531">
        <v>12.57</v>
      </c>
      <c r="G531" t="s">
        <v>19</v>
      </c>
      <c r="H531" t="s">
        <v>15</v>
      </c>
      <c r="I531" t="str">
        <f>IF(Data[[#This Row],[Truth Value]]=Data[[#This Row],[Correct]], "", "1")</f>
        <v/>
      </c>
      <c r="J531">
        <v>24</v>
      </c>
      <c r="K5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31">
        <f>INDEX(Sheet9!H$1:H$30,MATCH(Data[[#This Row],[Subject]],Sheet9!A$1:A$30))</f>
        <v>0.875</v>
      </c>
      <c r="M531" t="str">
        <f>IF(J530=Data[[#This Row],[PrsntOrd]]-1,IF(OR(Data[[#This Row],[ID]]=B530+8,Data[[#This Row],[ID]]=B530-8),"Y",""),"")</f>
        <v/>
      </c>
    </row>
    <row r="532" spans="1:13">
      <c r="A532">
        <v>113</v>
      </c>
      <c r="B532">
        <v>1</v>
      </c>
      <c r="C532" t="s">
        <v>45</v>
      </c>
      <c r="D532" t="s">
        <v>46</v>
      </c>
      <c r="E532" t="s">
        <v>22</v>
      </c>
      <c r="F532">
        <v>8.2430000000000003</v>
      </c>
      <c r="G532" t="s">
        <v>19</v>
      </c>
      <c r="H532" t="s">
        <v>22</v>
      </c>
      <c r="I532" t="str">
        <f>IF(Data[[#This Row],[Truth Value]]=Data[[#This Row],[Correct]], "", "1")</f>
        <v/>
      </c>
      <c r="J532">
        <v>27</v>
      </c>
      <c r="K5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32">
        <f>INDEX(Sheet9!H$1:H$30,MATCH(Data[[#This Row],[Subject]],Sheet9!A$1:A$30))</f>
        <v>0.875</v>
      </c>
      <c r="M532" t="str">
        <f>IF(J531=Data[[#This Row],[PrsntOrd]]-1,IF(OR(Data[[#This Row],[ID]]=B531+8,Data[[#This Row],[ID]]=B531-8),"Y",""),"")</f>
        <v/>
      </c>
    </row>
    <row r="533" spans="1:13">
      <c r="A533">
        <v>113</v>
      </c>
      <c r="B533">
        <v>16</v>
      </c>
      <c r="C533" t="s">
        <v>13</v>
      </c>
      <c r="D533" t="s">
        <v>14</v>
      </c>
      <c r="E533" t="s">
        <v>15</v>
      </c>
      <c r="F533">
        <v>7.827</v>
      </c>
      <c r="G533" t="s">
        <v>16</v>
      </c>
      <c r="H533" t="s">
        <v>15</v>
      </c>
      <c r="I533" t="str">
        <f>IF(Data[[#This Row],[Truth Value]]=Data[[#This Row],[Correct]], "", "1")</f>
        <v/>
      </c>
      <c r="J533">
        <v>28</v>
      </c>
      <c r="K5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33">
        <f>INDEX(Sheet9!H$1:H$30,MATCH(Data[[#This Row],[Subject]],Sheet9!A$1:A$30))</f>
        <v>0.875</v>
      </c>
      <c r="M533" t="str">
        <f>IF(J532=Data[[#This Row],[PrsntOrd]]-1,IF(OR(Data[[#This Row],[ID]]=B532+8,Data[[#This Row],[ID]]=B532-8),"Y",""),"")</f>
        <v/>
      </c>
    </row>
    <row r="534" spans="1:13">
      <c r="A534">
        <v>113</v>
      </c>
      <c r="B534">
        <v>4</v>
      </c>
      <c r="C534" t="s">
        <v>31</v>
      </c>
      <c r="D534" t="s">
        <v>32</v>
      </c>
      <c r="E534" t="s">
        <v>15</v>
      </c>
      <c r="F534">
        <v>5.2329999999999997</v>
      </c>
      <c r="G534" t="s">
        <v>19</v>
      </c>
      <c r="H534" t="s">
        <v>15</v>
      </c>
      <c r="I534" t="str">
        <f>IF(Data[[#This Row],[Truth Value]]=Data[[#This Row],[Correct]], "", "1")</f>
        <v/>
      </c>
      <c r="J534">
        <v>32</v>
      </c>
      <c r="K5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34">
        <f>INDEX(Sheet9!H$1:H$30,MATCH(Data[[#This Row],[Subject]],Sheet9!A$1:A$30))</f>
        <v>0.875</v>
      </c>
      <c r="M534" t="str">
        <f>IF(J533=Data[[#This Row],[PrsntOrd]]-1,IF(OR(Data[[#This Row],[ID]]=B533+8,Data[[#This Row],[ID]]=B533-8),"Y",""),"")</f>
        <v/>
      </c>
    </row>
    <row r="535" spans="1:13">
      <c r="A535">
        <v>113</v>
      </c>
      <c r="B535">
        <v>10</v>
      </c>
      <c r="C535" t="s">
        <v>29</v>
      </c>
      <c r="D535" t="s">
        <v>30</v>
      </c>
      <c r="E535" t="s">
        <v>22</v>
      </c>
      <c r="F535">
        <v>9.7789999999999999</v>
      </c>
      <c r="G535" t="s">
        <v>16</v>
      </c>
      <c r="H535" t="s">
        <v>22</v>
      </c>
      <c r="I535" t="str">
        <f>IF(Data[[#This Row],[Truth Value]]=Data[[#This Row],[Correct]], "", "1")</f>
        <v/>
      </c>
      <c r="J535">
        <v>33</v>
      </c>
      <c r="K5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35">
        <f>INDEX(Sheet9!H$1:H$30,MATCH(Data[[#This Row],[Subject]],Sheet9!A$1:A$30))</f>
        <v>0.875</v>
      </c>
      <c r="M535" t="str">
        <f>IF(J534=Data[[#This Row],[PrsntOrd]]-1,IF(OR(Data[[#This Row],[ID]]=B534+8,Data[[#This Row],[ID]]=B534-8),"Y",""),"")</f>
        <v/>
      </c>
    </row>
    <row r="536" spans="1:13">
      <c r="A536">
        <v>113</v>
      </c>
      <c r="B536">
        <v>5</v>
      </c>
      <c r="C536" t="s">
        <v>33</v>
      </c>
      <c r="D536" t="s">
        <v>34</v>
      </c>
      <c r="E536" t="s">
        <v>22</v>
      </c>
      <c r="F536">
        <v>10.41</v>
      </c>
      <c r="G536" t="s">
        <v>19</v>
      </c>
      <c r="H536" t="s">
        <v>22</v>
      </c>
      <c r="I536" t="str">
        <f>IF(Data[[#This Row],[Truth Value]]=Data[[#This Row],[Correct]], "", "1")</f>
        <v/>
      </c>
      <c r="J536">
        <v>37</v>
      </c>
      <c r="K5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36">
        <f>INDEX(Sheet9!H$1:H$30,MATCH(Data[[#This Row],[Subject]],Sheet9!A$1:A$30))</f>
        <v>0.875</v>
      </c>
      <c r="M536" t="str">
        <f>IF(J535=Data[[#This Row],[PrsntOrd]]-1,IF(OR(Data[[#This Row],[ID]]=B535+8,Data[[#This Row],[ID]]=B535-8),"Y",""),"")</f>
        <v/>
      </c>
    </row>
    <row r="537" spans="1:13">
      <c r="A537">
        <v>113</v>
      </c>
      <c r="B537">
        <v>9</v>
      </c>
      <c r="C537" t="s">
        <v>23</v>
      </c>
      <c r="D537" t="s">
        <v>24</v>
      </c>
      <c r="E537" t="s">
        <v>15</v>
      </c>
      <c r="F537">
        <v>9.98</v>
      </c>
      <c r="G537" t="s">
        <v>16</v>
      </c>
      <c r="H537" t="s">
        <v>15</v>
      </c>
      <c r="I537" t="str">
        <f>IF(Data[[#This Row],[Truth Value]]=Data[[#This Row],[Correct]], "", "1")</f>
        <v/>
      </c>
      <c r="J537">
        <v>38</v>
      </c>
      <c r="K5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37">
        <f>INDEX(Sheet9!H$1:H$30,MATCH(Data[[#This Row],[Subject]],Sheet9!A$1:A$30))</f>
        <v>0.875</v>
      </c>
      <c r="M537" t="str">
        <f>IF(J536=Data[[#This Row],[PrsntOrd]]-1,IF(OR(Data[[#This Row],[ID]]=B536+8,Data[[#This Row],[ID]]=B536-8),"Y",""),"")</f>
        <v/>
      </c>
    </row>
    <row r="538" spans="1:13">
      <c r="A538">
        <v>113</v>
      </c>
      <c r="B538">
        <v>17</v>
      </c>
      <c r="C538" t="s">
        <v>47</v>
      </c>
      <c r="D538" t="s">
        <v>48</v>
      </c>
      <c r="E538" t="s">
        <v>15</v>
      </c>
      <c r="F538">
        <v>6.01</v>
      </c>
      <c r="G538" t="s">
        <v>49</v>
      </c>
      <c r="H538" t="s">
        <v>15</v>
      </c>
      <c r="I538" t="str">
        <f>IF(Data[[#This Row],[Truth Value]]=Data[[#This Row],[Correct]], "", "1")</f>
        <v/>
      </c>
      <c r="J538">
        <v>18</v>
      </c>
      <c r="K5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38">
        <f>INDEX(Sheet9!H$1:H$30,MATCH(Data[[#This Row],[Subject]],Sheet9!A$1:A$30))</f>
        <v>0.875</v>
      </c>
      <c r="M538" t="str">
        <f>IF(J537=Data[[#This Row],[PrsntOrd]]-1,IF(OR(Data[[#This Row],[ID]]=B537+8,Data[[#This Row],[ID]]=B537-8),"Y",""),"")</f>
        <v/>
      </c>
    </row>
    <row r="539" spans="1:13">
      <c r="A539">
        <v>113</v>
      </c>
      <c r="B539">
        <v>18</v>
      </c>
      <c r="C539" t="s">
        <v>50</v>
      </c>
      <c r="D539" t="s">
        <v>51</v>
      </c>
      <c r="E539" t="s">
        <v>15</v>
      </c>
      <c r="F539">
        <v>5.3620000000000001</v>
      </c>
      <c r="G539" t="s">
        <v>49</v>
      </c>
      <c r="H539" t="s">
        <v>15</v>
      </c>
      <c r="I539" t="str">
        <f>IF(Data[[#This Row],[Truth Value]]=Data[[#This Row],[Correct]], "", "1")</f>
        <v/>
      </c>
      <c r="J539">
        <v>25</v>
      </c>
      <c r="K5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39">
        <f>INDEX(Sheet9!H$1:H$30,MATCH(Data[[#This Row],[Subject]],Sheet9!A$1:A$30))</f>
        <v>0.875</v>
      </c>
      <c r="M539" t="str">
        <f>IF(J538=Data[[#This Row],[PrsntOrd]]-1,IF(OR(Data[[#This Row],[ID]]=B538+8,Data[[#This Row],[ID]]=B538-8),"Y",""),"")</f>
        <v/>
      </c>
    </row>
    <row r="540" spans="1:13">
      <c r="A540">
        <v>113</v>
      </c>
      <c r="B540">
        <v>19</v>
      </c>
      <c r="C540" t="s">
        <v>52</v>
      </c>
      <c r="D540" t="s">
        <v>53</v>
      </c>
      <c r="E540" t="s">
        <v>22</v>
      </c>
      <c r="F540">
        <v>3.7879999999999998</v>
      </c>
      <c r="G540" t="s">
        <v>49</v>
      </c>
      <c r="H540" t="s">
        <v>22</v>
      </c>
      <c r="I540" t="str">
        <f>IF(Data[[#This Row],[Truth Value]]=Data[[#This Row],[Correct]], "", "1")</f>
        <v/>
      </c>
      <c r="J540">
        <v>39</v>
      </c>
      <c r="K5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40">
        <f>INDEX(Sheet9!H$1:H$30,MATCH(Data[[#This Row],[Subject]],Sheet9!A$1:A$30))</f>
        <v>0.875</v>
      </c>
      <c r="M540" t="str">
        <f>IF(J539=Data[[#This Row],[PrsntOrd]]-1,IF(OR(Data[[#This Row],[ID]]=B539+8,Data[[#This Row],[ID]]=B539-8),"Y",""),"")</f>
        <v/>
      </c>
    </row>
    <row r="541" spans="1:13">
      <c r="A541">
        <v>113</v>
      </c>
      <c r="B541">
        <v>20</v>
      </c>
      <c r="C541" t="s">
        <v>54</v>
      </c>
      <c r="D541" t="s">
        <v>55</v>
      </c>
      <c r="E541" t="s">
        <v>22</v>
      </c>
      <c r="F541">
        <v>6.1459999999999999</v>
      </c>
      <c r="G541" t="s">
        <v>49</v>
      </c>
      <c r="H541" t="s">
        <v>22</v>
      </c>
      <c r="I541" t="str">
        <f>IF(Data[[#This Row],[Truth Value]]=Data[[#This Row],[Correct]], "", "1")</f>
        <v/>
      </c>
      <c r="J541">
        <v>2</v>
      </c>
      <c r="K5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41">
        <f>INDEX(Sheet9!H$1:H$30,MATCH(Data[[#This Row],[Subject]],Sheet9!A$1:A$30))</f>
        <v>0.875</v>
      </c>
      <c r="M541" t="str">
        <f>IF(J540=Data[[#This Row],[PrsntOrd]]-1,IF(OR(Data[[#This Row],[ID]]=B540+8,Data[[#This Row],[ID]]=B540-8),"Y",""),"")</f>
        <v/>
      </c>
    </row>
    <row r="542" spans="1:13">
      <c r="A542">
        <v>113</v>
      </c>
      <c r="B542">
        <v>21</v>
      </c>
      <c r="C542" t="s">
        <v>56</v>
      </c>
      <c r="D542" t="s">
        <v>57</v>
      </c>
      <c r="E542" t="s">
        <v>22</v>
      </c>
      <c r="F542">
        <v>5.6909999999999998</v>
      </c>
      <c r="G542" t="s">
        <v>49</v>
      </c>
      <c r="H542" t="s">
        <v>22</v>
      </c>
      <c r="I542" t="str">
        <f>IF(Data[[#This Row],[Truth Value]]=Data[[#This Row],[Correct]], "", "1")</f>
        <v/>
      </c>
      <c r="J542">
        <v>35</v>
      </c>
      <c r="K5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42">
        <f>INDEX(Sheet9!H$1:H$30,MATCH(Data[[#This Row],[Subject]],Sheet9!A$1:A$30))</f>
        <v>0.875</v>
      </c>
      <c r="M542" t="str">
        <f>IF(J541=Data[[#This Row],[PrsntOrd]]-1,IF(OR(Data[[#This Row],[ID]]=B541+8,Data[[#This Row],[ID]]=B541-8),"Y",""),"")</f>
        <v/>
      </c>
    </row>
    <row r="543" spans="1:13">
      <c r="A543">
        <v>113</v>
      </c>
      <c r="B543">
        <v>22</v>
      </c>
      <c r="C543" t="s">
        <v>58</v>
      </c>
      <c r="D543" t="s">
        <v>59</v>
      </c>
      <c r="E543" t="s">
        <v>15</v>
      </c>
      <c r="F543">
        <v>3.9470000000000001</v>
      </c>
      <c r="G543" t="s">
        <v>49</v>
      </c>
      <c r="H543" t="s">
        <v>15</v>
      </c>
      <c r="I543" t="str">
        <f>IF(Data[[#This Row],[Truth Value]]=Data[[#This Row],[Correct]], "", "1")</f>
        <v/>
      </c>
      <c r="J543">
        <v>7</v>
      </c>
      <c r="K5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43">
        <f>INDEX(Sheet9!H$1:H$30,MATCH(Data[[#This Row],[Subject]],Sheet9!A$1:A$30))</f>
        <v>0.875</v>
      </c>
      <c r="M543" t="str">
        <f>IF(J542=Data[[#This Row],[PrsntOrd]]-1,IF(OR(Data[[#This Row],[ID]]=B542+8,Data[[#This Row],[ID]]=B542-8),"Y",""),"")</f>
        <v/>
      </c>
    </row>
    <row r="544" spans="1:13">
      <c r="A544">
        <v>113</v>
      </c>
      <c r="B544">
        <v>23</v>
      </c>
      <c r="C544" t="s">
        <v>60</v>
      </c>
      <c r="D544" t="s">
        <v>98</v>
      </c>
      <c r="E544" t="s">
        <v>15</v>
      </c>
      <c r="F544">
        <v>4.17</v>
      </c>
      <c r="G544" t="s">
        <v>49</v>
      </c>
      <c r="H544" t="s">
        <v>15</v>
      </c>
      <c r="I544" t="str">
        <f>IF(Data[[#This Row],[Truth Value]]=Data[[#This Row],[Correct]], "", "1")</f>
        <v/>
      </c>
      <c r="J544">
        <v>30</v>
      </c>
      <c r="K5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44">
        <f>INDEX(Sheet9!H$1:H$30,MATCH(Data[[#This Row],[Subject]],Sheet9!A$1:A$30))</f>
        <v>0.875</v>
      </c>
      <c r="M544" t="str">
        <f>IF(J543=Data[[#This Row],[PrsntOrd]]-1,IF(OR(Data[[#This Row],[ID]]=B543+8,Data[[#This Row],[ID]]=B543-8),"Y",""),"")</f>
        <v/>
      </c>
    </row>
    <row r="545" spans="1:13">
      <c r="A545">
        <v>113</v>
      </c>
      <c r="B545">
        <v>24</v>
      </c>
      <c r="C545" t="s">
        <v>62</v>
      </c>
      <c r="D545" t="s">
        <v>63</v>
      </c>
      <c r="E545" t="s">
        <v>22</v>
      </c>
      <c r="F545">
        <v>7.9930000000000003</v>
      </c>
      <c r="G545" t="s">
        <v>49</v>
      </c>
      <c r="H545" t="s">
        <v>22</v>
      </c>
      <c r="I545" t="str">
        <f>IF(Data[[#This Row],[Truth Value]]=Data[[#This Row],[Correct]], "", "1")</f>
        <v/>
      </c>
      <c r="J545">
        <v>15</v>
      </c>
      <c r="K5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45">
        <f>INDEX(Sheet9!H$1:H$30,MATCH(Data[[#This Row],[Subject]],Sheet9!A$1:A$30))</f>
        <v>0.875</v>
      </c>
      <c r="M545" t="str">
        <f>IF(J544=Data[[#This Row],[PrsntOrd]]-1,IF(OR(Data[[#This Row],[ID]]=B544+8,Data[[#This Row],[ID]]=B544-8),"Y",""),"")</f>
        <v/>
      </c>
    </row>
    <row r="546" spans="1:13">
      <c r="A546">
        <v>113</v>
      </c>
      <c r="B546">
        <v>25</v>
      </c>
      <c r="C546" t="s">
        <v>64</v>
      </c>
      <c r="D546" t="s">
        <v>65</v>
      </c>
      <c r="E546" t="s">
        <v>15</v>
      </c>
      <c r="F546">
        <v>17.59</v>
      </c>
      <c r="G546" t="s">
        <v>66</v>
      </c>
      <c r="H546" t="s">
        <v>15</v>
      </c>
      <c r="I546" t="str">
        <f>IF(Data[[#This Row],[Truth Value]]=Data[[#This Row],[Correct]], "", "1")</f>
        <v/>
      </c>
      <c r="J546">
        <v>1</v>
      </c>
      <c r="K5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46">
        <f>INDEX(Sheet9!H$1:H$30,MATCH(Data[[#This Row],[Subject]],Sheet9!A$1:A$30))</f>
        <v>0.875</v>
      </c>
      <c r="M546" t="str">
        <f>IF(J545=Data[[#This Row],[PrsntOrd]]-1,IF(OR(Data[[#This Row],[ID]]=B545+8,Data[[#This Row],[ID]]=B545-8),"Y",""),"")</f>
        <v/>
      </c>
    </row>
    <row r="547" spans="1:13">
      <c r="A547">
        <v>113</v>
      </c>
      <c r="B547">
        <v>26</v>
      </c>
      <c r="C547" t="s">
        <v>67</v>
      </c>
      <c r="D547" t="s">
        <v>68</v>
      </c>
      <c r="E547" t="s">
        <v>22</v>
      </c>
      <c r="F547">
        <v>8.6739999999999995</v>
      </c>
      <c r="G547" t="s">
        <v>66</v>
      </c>
      <c r="H547" t="s">
        <v>22</v>
      </c>
      <c r="I547" t="str">
        <f>IF(Data[[#This Row],[Truth Value]]=Data[[#This Row],[Correct]], "", "1")</f>
        <v/>
      </c>
      <c r="J547">
        <v>31</v>
      </c>
      <c r="K5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47">
        <f>INDEX(Sheet9!H$1:H$30,MATCH(Data[[#This Row],[Subject]],Sheet9!A$1:A$30))</f>
        <v>0.875</v>
      </c>
      <c r="M547" t="str">
        <f>IF(J546=Data[[#This Row],[PrsntOrd]]-1,IF(OR(Data[[#This Row],[ID]]=B546+8,Data[[#This Row],[ID]]=B546-8),"Y",""),"")</f>
        <v/>
      </c>
    </row>
    <row r="548" spans="1:13">
      <c r="A548">
        <v>113</v>
      </c>
      <c r="B548">
        <v>27</v>
      </c>
      <c r="C548" t="s">
        <v>69</v>
      </c>
      <c r="D548" t="s">
        <v>70</v>
      </c>
      <c r="E548" t="s">
        <v>15</v>
      </c>
      <c r="F548">
        <v>9.7959999999999994</v>
      </c>
      <c r="G548" t="s">
        <v>66</v>
      </c>
      <c r="H548" t="s">
        <v>15</v>
      </c>
      <c r="I548" t="str">
        <f>IF(Data[[#This Row],[Truth Value]]=Data[[#This Row],[Correct]], "", "1")</f>
        <v/>
      </c>
      <c r="J548">
        <v>40</v>
      </c>
      <c r="K5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48">
        <f>INDEX(Sheet9!H$1:H$30,MATCH(Data[[#This Row],[Subject]],Sheet9!A$1:A$30))</f>
        <v>0.875</v>
      </c>
      <c r="M548" t="str">
        <f>IF(J547=Data[[#This Row],[PrsntOrd]]-1,IF(OR(Data[[#This Row],[ID]]=B547+8,Data[[#This Row],[ID]]=B547-8),"Y",""),"")</f>
        <v/>
      </c>
    </row>
    <row r="549" spans="1:13">
      <c r="A549">
        <v>113</v>
      </c>
      <c r="B549">
        <v>28</v>
      </c>
      <c r="C549" t="s">
        <v>71</v>
      </c>
      <c r="D549" t="s">
        <v>72</v>
      </c>
      <c r="E549" t="s">
        <v>15</v>
      </c>
      <c r="F549">
        <v>7.9</v>
      </c>
      <c r="G549" t="s">
        <v>66</v>
      </c>
      <c r="H549" t="s">
        <v>15</v>
      </c>
      <c r="I549" t="str">
        <f>IF(Data[[#This Row],[Truth Value]]=Data[[#This Row],[Correct]], "", "1")</f>
        <v/>
      </c>
      <c r="J549">
        <v>6</v>
      </c>
      <c r="K5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49">
        <f>INDEX(Sheet9!H$1:H$30,MATCH(Data[[#This Row],[Subject]],Sheet9!A$1:A$30))</f>
        <v>0.875</v>
      </c>
      <c r="M549" t="str">
        <f>IF(J548=Data[[#This Row],[PrsntOrd]]-1,IF(OR(Data[[#This Row],[ID]]=B548+8,Data[[#This Row],[ID]]=B548-8),"Y",""),"")</f>
        <v/>
      </c>
    </row>
    <row r="550" spans="1:13">
      <c r="A550">
        <v>113</v>
      </c>
      <c r="B550">
        <v>29</v>
      </c>
      <c r="C550" t="s">
        <v>73</v>
      </c>
      <c r="D550" t="s">
        <v>74</v>
      </c>
      <c r="E550" t="s">
        <v>15</v>
      </c>
      <c r="F550">
        <v>7.8010000000000002</v>
      </c>
      <c r="G550" t="s">
        <v>66</v>
      </c>
      <c r="H550" t="s">
        <v>15</v>
      </c>
      <c r="I550" t="str">
        <f>IF(Data[[#This Row],[Truth Value]]=Data[[#This Row],[Correct]], "", "1")</f>
        <v/>
      </c>
      <c r="J550">
        <v>19</v>
      </c>
      <c r="K5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50">
        <f>INDEX(Sheet9!H$1:H$30,MATCH(Data[[#This Row],[Subject]],Sheet9!A$1:A$30))</f>
        <v>0.875</v>
      </c>
      <c r="M550" t="str">
        <f>IF(J549=Data[[#This Row],[PrsntOrd]]-1,IF(OR(Data[[#This Row],[ID]]=B549+8,Data[[#This Row],[ID]]=B549-8),"Y",""),"")</f>
        <v/>
      </c>
    </row>
    <row r="551" spans="1:13">
      <c r="A551">
        <v>113</v>
      </c>
      <c r="B551">
        <v>30</v>
      </c>
      <c r="C551" t="s">
        <v>75</v>
      </c>
      <c r="D551" t="s">
        <v>76</v>
      </c>
      <c r="E551" t="s">
        <v>22</v>
      </c>
      <c r="F551">
        <v>9.7479999999999993</v>
      </c>
      <c r="G551" t="s">
        <v>66</v>
      </c>
      <c r="H551" t="s">
        <v>22</v>
      </c>
      <c r="I551" t="str">
        <f>IF(Data[[#This Row],[Truth Value]]=Data[[#This Row],[Correct]], "", "1")</f>
        <v/>
      </c>
      <c r="J551">
        <v>22</v>
      </c>
      <c r="K5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51">
        <f>INDEX(Sheet9!H$1:H$30,MATCH(Data[[#This Row],[Subject]],Sheet9!A$1:A$30))</f>
        <v>0.875</v>
      </c>
      <c r="M551" t="str">
        <f>IF(J550=Data[[#This Row],[PrsntOrd]]-1,IF(OR(Data[[#This Row],[ID]]=B550+8,Data[[#This Row],[ID]]=B550-8),"Y",""),"")</f>
        <v/>
      </c>
    </row>
    <row r="552" spans="1:13">
      <c r="A552">
        <v>113</v>
      </c>
      <c r="B552">
        <v>31</v>
      </c>
      <c r="C552" t="s">
        <v>77</v>
      </c>
      <c r="D552" t="s">
        <v>78</v>
      </c>
      <c r="E552" t="s">
        <v>22</v>
      </c>
      <c r="F552">
        <v>5.0259999999999998</v>
      </c>
      <c r="G552" t="s">
        <v>66</v>
      </c>
      <c r="H552" t="s">
        <v>22</v>
      </c>
      <c r="I552" t="str">
        <f>IF(Data[[#This Row],[Truth Value]]=Data[[#This Row],[Correct]], "", "1")</f>
        <v/>
      </c>
      <c r="J552">
        <v>11</v>
      </c>
      <c r="K5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52">
        <f>INDEX(Sheet9!H$1:H$30,MATCH(Data[[#This Row],[Subject]],Sheet9!A$1:A$30))</f>
        <v>0.875</v>
      </c>
      <c r="M552" t="str">
        <f>IF(J551=Data[[#This Row],[PrsntOrd]]-1,IF(OR(Data[[#This Row],[ID]]=B551+8,Data[[#This Row],[ID]]=B551-8),"Y",""),"")</f>
        <v/>
      </c>
    </row>
    <row r="553" spans="1:13">
      <c r="A553">
        <v>113</v>
      </c>
      <c r="B553">
        <v>32</v>
      </c>
      <c r="C553" t="s">
        <v>79</v>
      </c>
      <c r="D553" t="s">
        <v>80</v>
      </c>
      <c r="E553" t="s">
        <v>22</v>
      </c>
      <c r="F553">
        <v>5.0679999999999996</v>
      </c>
      <c r="G553" t="s">
        <v>66</v>
      </c>
      <c r="H553" t="s">
        <v>22</v>
      </c>
      <c r="I553" t="str">
        <f>IF(Data[[#This Row],[Truth Value]]=Data[[#This Row],[Correct]], "", "1")</f>
        <v/>
      </c>
      <c r="J553">
        <v>29</v>
      </c>
      <c r="K5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53">
        <f>INDEX(Sheet9!H$1:H$30,MATCH(Data[[#This Row],[Subject]],Sheet9!A$1:A$30))</f>
        <v>0.875</v>
      </c>
      <c r="M553" t="str">
        <f>IF(J552=Data[[#This Row],[PrsntOrd]]-1,IF(OR(Data[[#This Row],[ID]]=B552+8,Data[[#This Row],[ID]]=B552-8),"Y",""),"")</f>
        <v/>
      </c>
    </row>
    <row r="554" spans="1:13">
      <c r="A554">
        <v>113</v>
      </c>
      <c r="B554">
        <v>33</v>
      </c>
      <c r="C554" t="s">
        <v>81</v>
      </c>
      <c r="D554" t="s">
        <v>82</v>
      </c>
      <c r="E554" t="s">
        <v>22</v>
      </c>
      <c r="F554">
        <v>3.7869999999999999</v>
      </c>
      <c r="G554" t="s">
        <v>83</v>
      </c>
      <c r="H554" t="s">
        <v>22</v>
      </c>
      <c r="I554" t="str">
        <f>IF(Data[[#This Row],[Truth Value]]=Data[[#This Row],[Correct]], "", "1")</f>
        <v/>
      </c>
      <c r="J554">
        <v>23</v>
      </c>
      <c r="K5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54">
        <f>INDEX(Sheet9!H$1:H$30,MATCH(Data[[#This Row],[Subject]],Sheet9!A$1:A$30))</f>
        <v>0.875</v>
      </c>
      <c r="M554" t="str">
        <f>IF(J553=Data[[#This Row],[PrsntOrd]]-1,IF(OR(Data[[#This Row],[ID]]=B553+8,Data[[#This Row],[ID]]=B553-8),"Y",""),"")</f>
        <v/>
      </c>
    </row>
    <row r="555" spans="1:13">
      <c r="A555">
        <v>113</v>
      </c>
      <c r="B555">
        <v>34</v>
      </c>
      <c r="C555" t="s">
        <v>84</v>
      </c>
      <c r="D555" t="s">
        <v>85</v>
      </c>
      <c r="E555" t="s">
        <v>15</v>
      </c>
      <c r="F555">
        <v>5.94</v>
      </c>
      <c r="G555" t="s">
        <v>83</v>
      </c>
      <c r="H555" t="s">
        <v>15</v>
      </c>
      <c r="I555" t="str">
        <f>IF(Data[[#This Row],[Truth Value]]=Data[[#This Row],[Correct]], "", "1")</f>
        <v/>
      </c>
      <c r="J555">
        <v>36</v>
      </c>
      <c r="K5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55">
        <f>INDEX(Sheet9!H$1:H$30,MATCH(Data[[#This Row],[Subject]],Sheet9!A$1:A$30))</f>
        <v>0.875</v>
      </c>
      <c r="M555" t="str">
        <f>IF(J554=Data[[#This Row],[PrsntOrd]]-1,IF(OR(Data[[#This Row],[ID]]=B554+8,Data[[#This Row],[ID]]=B554-8),"Y",""),"")</f>
        <v/>
      </c>
    </row>
    <row r="556" spans="1:13">
      <c r="A556">
        <v>113</v>
      </c>
      <c r="B556">
        <v>35</v>
      </c>
      <c r="C556" t="s">
        <v>86</v>
      </c>
      <c r="D556" t="s">
        <v>87</v>
      </c>
      <c r="E556" t="s">
        <v>22</v>
      </c>
      <c r="F556">
        <v>2.7959999999999998</v>
      </c>
      <c r="G556" t="s">
        <v>83</v>
      </c>
      <c r="H556" t="s">
        <v>22</v>
      </c>
      <c r="I556" t="str">
        <f>IF(Data[[#This Row],[Truth Value]]=Data[[#This Row],[Correct]], "", "1")</f>
        <v/>
      </c>
      <c r="J556">
        <v>12</v>
      </c>
      <c r="K5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56">
        <f>INDEX(Sheet9!H$1:H$30,MATCH(Data[[#This Row],[Subject]],Sheet9!A$1:A$30))</f>
        <v>0.875</v>
      </c>
      <c r="M556" t="str">
        <f>IF(J555=Data[[#This Row],[PrsntOrd]]-1,IF(OR(Data[[#This Row],[ID]]=B555+8,Data[[#This Row],[ID]]=B555-8),"Y",""),"")</f>
        <v/>
      </c>
    </row>
    <row r="557" spans="1:13">
      <c r="A557">
        <v>113</v>
      </c>
      <c r="B557">
        <v>36</v>
      </c>
      <c r="C557" t="s">
        <v>88</v>
      </c>
      <c r="D557" t="s">
        <v>89</v>
      </c>
      <c r="E557" t="s">
        <v>22</v>
      </c>
      <c r="F557">
        <v>5.5540000000000003</v>
      </c>
      <c r="G557" t="s">
        <v>83</v>
      </c>
      <c r="H557" t="s">
        <v>22</v>
      </c>
      <c r="I557" t="str">
        <f>IF(Data[[#This Row],[Truth Value]]=Data[[#This Row],[Correct]], "", "1")</f>
        <v/>
      </c>
      <c r="J557">
        <v>4</v>
      </c>
      <c r="K5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57">
        <f>INDEX(Sheet9!H$1:H$30,MATCH(Data[[#This Row],[Subject]],Sheet9!A$1:A$30))</f>
        <v>0.875</v>
      </c>
      <c r="M557" t="str">
        <f>IF(J556=Data[[#This Row],[PrsntOrd]]-1,IF(OR(Data[[#This Row],[ID]]=B556+8,Data[[#This Row],[ID]]=B556-8),"Y",""),"")</f>
        <v/>
      </c>
    </row>
    <row r="558" spans="1:13">
      <c r="A558">
        <v>113</v>
      </c>
      <c r="B558">
        <v>37</v>
      </c>
      <c r="C558" t="s">
        <v>90</v>
      </c>
      <c r="D558" t="s">
        <v>91</v>
      </c>
      <c r="E558" t="s">
        <v>15</v>
      </c>
      <c r="F558">
        <v>5.5060000000000002</v>
      </c>
      <c r="G558" t="s">
        <v>83</v>
      </c>
      <c r="H558" t="s">
        <v>15</v>
      </c>
      <c r="I558" t="str">
        <f>IF(Data[[#This Row],[Truth Value]]=Data[[#This Row],[Correct]], "", "1")</f>
        <v/>
      </c>
      <c r="J558">
        <v>17</v>
      </c>
      <c r="K5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58">
        <f>INDEX(Sheet9!H$1:H$30,MATCH(Data[[#This Row],[Subject]],Sheet9!A$1:A$30))</f>
        <v>0.875</v>
      </c>
      <c r="M558" t="str">
        <f>IF(J557=Data[[#This Row],[PrsntOrd]]-1,IF(OR(Data[[#This Row],[ID]]=B557+8,Data[[#This Row],[ID]]=B557-8),"Y",""),"")</f>
        <v/>
      </c>
    </row>
    <row r="559" spans="1:13">
      <c r="A559">
        <v>113</v>
      </c>
      <c r="B559">
        <v>38</v>
      </c>
      <c r="C559" t="s">
        <v>92</v>
      </c>
      <c r="D559" t="s">
        <v>93</v>
      </c>
      <c r="E559" t="s">
        <v>22</v>
      </c>
      <c r="F559">
        <v>3.1379999999999999</v>
      </c>
      <c r="G559" t="s">
        <v>83</v>
      </c>
      <c r="H559" t="s">
        <v>22</v>
      </c>
      <c r="I559" t="str">
        <f>IF(Data[[#This Row],[Truth Value]]=Data[[#This Row],[Correct]], "", "1")</f>
        <v/>
      </c>
      <c r="J559">
        <v>8</v>
      </c>
      <c r="K5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59">
        <f>INDEX(Sheet9!H$1:H$30,MATCH(Data[[#This Row],[Subject]],Sheet9!A$1:A$30))</f>
        <v>0.875</v>
      </c>
      <c r="M559" t="str">
        <f>IF(J558=Data[[#This Row],[PrsntOrd]]-1,IF(OR(Data[[#This Row],[ID]]=B558+8,Data[[#This Row],[ID]]=B558-8),"Y",""),"")</f>
        <v/>
      </c>
    </row>
    <row r="560" spans="1:13">
      <c r="A560">
        <v>113</v>
      </c>
      <c r="B560">
        <v>39</v>
      </c>
      <c r="C560" t="s">
        <v>94</v>
      </c>
      <c r="D560" t="s">
        <v>95</v>
      </c>
      <c r="E560" t="s">
        <v>15</v>
      </c>
      <c r="F560">
        <v>10.42</v>
      </c>
      <c r="G560" t="s">
        <v>83</v>
      </c>
      <c r="H560" t="s">
        <v>15</v>
      </c>
      <c r="I560" t="str">
        <f>IF(Data[[#This Row],[Truth Value]]=Data[[#This Row],[Correct]], "", "1")</f>
        <v/>
      </c>
      <c r="J560">
        <v>26</v>
      </c>
      <c r="K5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60">
        <f>INDEX(Sheet9!H$1:H$30,MATCH(Data[[#This Row],[Subject]],Sheet9!A$1:A$30))</f>
        <v>0.875</v>
      </c>
      <c r="M560" t="str">
        <f>IF(J559=Data[[#This Row],[PrsntOrd]]-1,IF(OR(Data[[#This Row],[ID]]=B559+8,Data[[#This Row],[ID]]=B559-8),"Y",""),"")</f>
        <v/>
      </c>
    </row>
    <row r="561" spans="1:13">
      <c r="A561">
        <v>113</v>
      </c>
      <c r="B561">
        <v>40</v>
      </c>
      <c r="C561" t="s">
        <v>96</v>
      </c>
      <c r="D561" t="s">
        <v>97</v>
      </c>
      <c r="E561" t="s">
        <v>15</v>
      </c>
      <c r="F561">
        <v>3.2589999999999999</v>
      </c>
      <c r="G561" t="s">
        <v>83</v>
      </c>
      <c r="H561" t="s">
        <v>15</v>
      </c>
      <c r="I561" t="str">
        <f>IF(Data[[#This Row],[Truth Value]]=Data[[#This Row],[Correct]], "", "1")</f>
        <v/>
      </c>
      <c r="J561">
        <v>34</v>
      </c>
      <c r="K5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61">
        <f>INDEX(Sheet9!H$1:H$30,MATCH(Data[[#This Row],[Subject]],Sheet9!A$1:A$30))</f>
        <v>0.875</v>
      </c>
      <c r="M561" t="str">
        <f>IF(J560=Data[[#This Row],[PrsntOrd]]-1,IF(OR(Data[[#This Row],[ID]]=B560+8,Data[[#This Row],[ID]]=B560-8),"Y",""),"")</f>
        <v/>
      </c>
    </row>
    <row r="562" spans="1:13">
      <c r="A562">
        <v>114</v>
      </c>
      <c r="B562">
        <v>11</v>
      </c>
      <c r="C562" t="s">
        <v>35</v>
      </c>
      <c r="D562" t="s">
        <v>36</v>
      </c>
      <c r="E562" t="s">
        <v>22</v>
      </c>
      <c r="F562">
        <v>19.899999999999999</v>
      </c>
      <c r="G562" t="s">
        <v>16</v>
      </c>
      <c r="H562" t="s">
        <v>15</v>
      </c>
      <c r="I562" t="str">
        <f>IF(Data[[#This Row],[Truth Value]]=Data[[#This Row],[Correct]], "", "1")</f>
        <v>1</v>
      </c>
      <c r="J562">
        <v>1</v>
      </c>
      <c r="K5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562">
        <f>INDEX(Sheet9!H$1:H$30,MATCH(Data[[#This Row],[Subject]],Sheet9!A$1:A$30))</f>
        <v>0.875</v>
      </c>
      <c r="M562" t="str">
        <f>IF(J561=Data[[#This Row],[PrsntOrd]]-1,IF(OR(Data[[#This Row],[ID]]=B561+8,Data[[#This Row],[ID]]=B561-8),"Y",""),"")</f>
        <v/>
      </c>
    </row>
    <row r="563" spans="1:13">
      <c r="A563">
        <v>114</v>
      </c>
      <c r="B563">
        <v>1</v>
      </c>
      <c r="C563" t="s">
        <v>45</v>
      </c>
      <c r="D563" t="s">
        <v>46</v>
      </c>
      <c r="E563" t="s">
        <v>22</v>
      </c>
      <c r="F563">
        <v>7.3470000000000004</v>
      </c>
      <c r="G563" t="s">
        <v>19</v>
      </c>
      <c r="H563" t="s">
        <v>22</v>
      </c>
      <c r="I563" t="str">
        <f>IF(Data[[#This Row],[Truth Value]]=Data[[#This Row],[Correct]], "", "1")</f>
        <v/>
      </c>
      <c r="J563">
        <v>5</v>
      </c>
      <c r="K5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63">
        <f>INDEX(Sheet9!H$1:H$30,MATCH(Data[[#This Row],[Subject]],Sheet9!A$1:A$30))</f>
        <v>0.875</v>
      </c>
      <c r="M563" t="str">
        <f>IF(J562=Data[[#This Row],[PrsntOrd]]-1,IF(OR(Data[[#This Row],[ID]]=B562+8,Data[[#This Row],[ID]]=B562-8),"Y",""),"")</f>
        <v/>
      </c>
    </row>
    <row r="564" spans="1:13">
      <c r="A564">
        <v>114</v>
      </c>
      <c r="B564">
        <v>8</v>
      </c>
      <c r="C564" t="s">
        <v>27</v>
      </c>
      <c r="D564" t="s">
        <v>28</v>
      </c>
      <c r="E564" t="s">
        <v>22</v>
      </c>
      <c r="F564">
        <v>8.8979999999999997</v>
      </c>
      <c r="G564" t="s">
        <v>19</v>
      </c>
      <c r="H564" t="s">
        <v>22</v>
      </c>
      <c r="I564" t="str">
        <f>IF(Data[[#This Row],[Truth Value]]=Data[[#This Row],[Correct]], "", "1")</f>
        <v/>
      </c>
      <c r="J564">
        <v>7</v>
      </c>
      <c r="K5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64">
        <f>INDEX(Sheet9!H$1:H$30,MATCH(Data[[#This Row],[Subject]],Sheet9!A$1:A$30))</f>
        <v>0.875</v>
      </c>
      <c r="M564" t="str">
        <f>IF(J563=Data[[#This Row],[PrsntOrd]]-1,IF(OR(Data[[#This Row],[ID]]=B563+8,Data[[#This Row],[ID]]=B563-8),"Y",""),"")</f>
        <v/>
      </c>
    </row>
    <row r="565" spans="1:13">
      <c r="A565">
        <v>114</v>
      </c>
      <c r="B565">
        <v>15</v>
      </c>
      <c r="C565" t="s">
        <v>43</v>
      </c>
      <c r="D565" t="s">
        <v>100</v>
      </c>
      <c r="E565" t="s">
        <v>15</v>
      </c>
      <c r="F565">
        <v>7.0259999999999998</v>
      </c>
      <c r="G565" t="s">
        <v>16</v>
      </c>
      <c r="H565" t="s">
        <v>22</v>
      </c>
      <c r="I565" t="str">
        <f>IF(Data[[#This Row],[Truth Value]]=Data[[#This Row],[Correct]], "", "1")</f>
        <v>1</v>
      </c>
      <c r="J565">
        <v>10</v>
      </c>
      <c r="K5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565">
        <f>INDEX(Sheet9!H$1:H$30,MATCH(Data[[#This Row],[Subject]],Sheet9!A$1:A$30))</f>
        <v>0.875</v>
      </c>
      <c r="M565" t="str">
        <f>IF(J564=Data[[#This Row],[PrsntOrd]]-1,IF(OR(Data[[#This Row],[ID]]=B564+8,Data[[#This Row],[ID]]=B564-8),"Y",""),"")</f>
        <v/>
      </c>
    </row>
    <row r="566" spans="1:13">
      <c r="A566">
        <v>114</v>
      </c>
      <c r="B566">
        <v>16</v>
      </c>
      <c r="C566" t="s">
        <v>13</v>
      </c>
      <c r="D566" t="s">
        <v>14</v>
      </c>
      <c r="E566" t="s">
        <v>15</v>
      </c>
      <c r="F566">
        <v>7.5389999999999997</v>
      </c>
      <c r="G566" t="s">
        <v>16</v>
      </c>
      <c r="H566" t="s">
        <v>15</v>
      </c>
      <c r="I566" t="str">
        <f>IF(Data[[#This Row],[Truth Value]]=Data[[#This Row],[Correct]], "", "1")</f>
        <v/>
      </c>
      <c r="J566">
        <v>13</v>
      </c>
      <c r="K5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66">
        <f>INDEX(Sheet9!H$1:H$30,MATCH(Data[[#This Row],[Subject]],Sheet9!A$1:A$30))</f>
        <v>0.875</v>
      </c>
      <c r="M566" t="str">
        <f>IF(J565=Data[[#This Row],[PrsntOrd]]-1,IF(OR(Data[[#This Row],[ID]]=B565+8,Data[[#This Row],[ID]]=B565-8),"Y",""),"")</f>
        <v/>
      </c>
    </row>
    <row r="567" spans="1:13">
      <c r="A567">
        <v>114</v>
      </c>
      <c r="B567">
        <v>2</v>
      </c>
      <c r="C567" t="s">
        <v>40</v>
      </c>
      <c r="D567" t="s">
        <v>30</v>
      </c>
      <c r="E567" t="s">
        <v>15</v>
      </c>
      <c r="F567">
        <v>7.4269999999999996</v>
      </c>
      <c r="G567" t="s">
        <v>19</v>
      </c>
      <c r="H567" t="s">
        <v>15</v>
      </c>
      <c r="I567" t="str">
        <f>IF(Data[[#This Row],[Truth Value]]=Data[[#This Row],[Correct]], "", "1")</f>
        <v/>
      </c>
      <c r="J567">
        <v>14</v>
      </c>
      <c r="K5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67">
        <f>INDEX(Sheet9!H$1:H$30,MATCH(Data[[#This Row],[Subject]],Sheet9!A$1:A$30))</f>
        <v>0.875</v>
      </c>
      <c r="M567" t="str">
        <f>IF(J566=Data[[#This Row],[PrsntOrd]]-1,IF(OR(Data[[#This Row],[ID]]=B566+8,Data[[#This Row],[ID]]=B566-8),"Y",""),"")</f>
        <v/>
      </c>
    </row>
    <row r="568" spans="1:13">
      <c r="A568">
        <v>114</v>
      </c>
      <c r="B568">
        <v>10</v>
      </c>
      <c r="C568" t="s">
        <v>29</v>
      </c>
      <c r="D568" t="s">
        <v>30</v>
      </c>
      <c r="E568" t="s">
        <v>22</v>
      </c>
      <c r="F568">
        <v>5.8250000000000002</v>
      </c>
      <c r="G568" t="s">
        <v>16</v>
      </c>
      <c r="H568" t="s">
        <v>22</v>
      </c>
      <c r="I568" t="str">
        <f>IF(Data[[#This Row],[Truth Value]]=Data[[#This Row],[Correct]], "", "1")</f>
        <v/>
      </c>
      <c r="J568">
        <v>16</v>
      </c>
      <c r="K5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68">
        <f>INDEX(Sheet9!H$1:H$30,MATCH(Data[[#This Row],[Subject]],Sheet9!A$1:A$30))</f>
        <v>0.875</v>
      </c>
      <c r="M568" t="str">
        <f>IF(J567=Data[[#This Row],[PrsntOrd]]-1,IF(OR(Data[[#This Row],[ID]]=B567+8,Data[[#This Row],[ID]]=B567-8),"Y",""),"")</f>
        <v/>
      </c>
    </row>
    <row r="569" spans="1:13">
      <c r="A569">
        <v>114</v>
      </c>
      <c r="B569">
        <v>5</v>
      </c>
      <c r="C569" t="s">
        <v>33</v>
      </c>
      <c r="D569" t="s">
        <v>34</v>
      </c>
      <c r="E569" t="s">
        <v>22</v>
      </c>
      <c r="F569">
        <v>5.7560000000000002</v>
      </c>
      <c r="G569" t="s">
        <v>19</v>
      </c>
      <c r="H569" t="s">
        <v>22</v>
      </c>
      <c r="I569" t="str">
        <f>IF(Data[[#This Row],[Truth Value]]=Data[[#This Row],[Correct]], "", "1")</f>
        <v/>
      </c>
      <c r="J569">
        <v>17</v>
      </c>
      <c r="K5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69">
        <f>INDEX(Sheet9!H$1:H$30,MATCH(Data[[#This Row],[Subject]],Sheet9!A$1:A$30))</f>
        <v>0.875</v>
      </c>
      <c r="M569" t="str">
        <f>IF(J568=Data[[#This Row],[PrsntOrd]]-1,IF(OR(Data[[#This Row],[ID]]=B568+8,Data[[#This Row],[ID]]=B568-8),"Y",""),"")</f>
        <v/>
      </c>
    </row>
    <row r="570" spans="1:13">
      <c r="A570">
        <v>114</v>
      </c>
      <c r="B570">
        <v>13</v>
      </c>
      <c r="C570" t="s">
        <v>25</v>
      </c>
      <c r="D570" t="s">
        <v>99</v>
      </c>
      <c r="E570" t="s">
        <v>22</v>
      </c>
      <c r="F570">
        <v>7.7629999999999999</v>
      </c>
      <c r="G570" t="s">
        <v>16</v>
      </c>
      <c r="H570" t="s">
        <v>15</v>
      </c>
      <c r="I570" t="str">
        <f>IF(Data[[#This Row],[Truth Value]]=Data[[#This Row],[Correct]], "", "1")</f>
        <v>1</v>
      </c>
      <c r="J570">
        <v>22</v>
      </c>
      <c r="K5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570">
        <f>INDEX(Sheet9!H$1:H$30,MATCH(Data[[#This Row],[Subject]],Sheet9!A$1:A$30))</f>
        <v>0.875</v>
      </c>
      <c r="M570" t="str">
        <f>IF(J569=Data[[#This Row],[PrsntOrd]]-1,IF(OR(Data[[#This Row],[ID]]=B569+8,Data[[#This Row],[ID]]=B569-8),"Y",""),"")</f>
        <v/>
      </c>
    </row>
    <row r="571" spans="1:13">
      <c r="A571">
        <v>114</v>
      </c>
      <c r="B571">
        <v>4</v>
      </c>
      <c r="C571" t="s">
        <v>31</v>
      </c>
      <c r="D571" t="s">
        <v>32</v>
      </c>
      <c r="E571" t="s">
        <v>15</v>
      </c>
      <c r="F571">
        <v>3.202</v>
      </c>
      <c r="G571" t="s">
        <v>19</v>
      </c>
      <c r="H571" t="s">
        <v>15</v>
      </c>
      <c r="I571" t="str">
        <f>IF(Data[[#This Row],[Truth Value]]=Data[[#This Row],[Correct]], "", "1")</f>
        <v/>
      </c>
      <c r="J571">
        <v>24</v>
      </c>
      <c r="K5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71">
        <f>INDEX(Sheet9!H$1:H$30,MATCH(Data[[#This Row],[Subject]],Sheet9!A$1:A$30))</f>
        <v>0.875</v>
      </c>
      <c r="M571" t="str">
        <f>IF(J570=Data[[#This Row],[PrsntOrd]]-1,IF(OR(Data[[#This Row],[ID]]=B570+8,Data[[#This Row],[ID]]=B570-8),"Y",""),"")</f>
        <v/>
      </c>
    </row>
    <row r="572" spans="1:13">
      <c r="A572">
        <v>114</v>
      </c>
      <c r="B572">
        <v>3</v>
      </c>
      <c r="C572" t="s">
        <v>39</v>
      </c>
      <c r="D572" t="s">
        <v>36</v>
      </c>
      <c r="E572" t="s">
        <v>15</v>
      </c>
      <c r="F572">
        <v>4.7859999999999996</v>
      </c>
      <c r="G572" t="s">
        <v>19</v>
      </c>
      <c r="H572" t="s">
        <v>15</v>
      </c>
      <c r="I572" t="str">
        <f>IF(Data[[#This Row],[Truth Value]]=Data[[#This Row],[Correct]], "", "1")</f>
        <v/>
      </c>
      <c r="J572">
        <v>27</v>
      </c>
      <c r="K5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72">
        <f>INDEX(Sheet9!H$1:H$30,MATCH(Data[[#This Row],[Subject]],Sheet9!A$1:A$30))</f>
        <v>0.875</v>
      </c>
      <c r="M572" t="str">
        <f>IF(J571=Data[[#This Row],[PrsntOrd]]-1,IF(OR(Data[[#This Row],[ID]]=B571+8,Data[[#This Row],[ID]]=B571-8),"Y",""),"")</f>
        <v/>
      </c>
    </row>
    <row r="573" spans="1:13">
      <c r="A573">
        <v>114</v>
      </c>
      <c r="B573">
        <v>14</v>
      </c>
      <c r="C573" t="s">
        <v>37</v>
      </c>
      <c r="D573" t="s">
        <v>38</v>
      </c>
      <c r="E573" t="s">
        <v>15</v>
      </c>
      <c r="F573">
        <v>6.7560000000000002</v>
      </c>
      <c r="G573" t="s">
        <v>16</v>
      </c>
      <c r="H573" t="s">
        <v>22</v>
      </c>
      <c r="I573" t="str">
        <f>IF(Data[[#This Row],[Truth Value]]=Data[[#This Row],[Correct]], "", "1")</f>
        <v>1</v>
      </c>
      <c r="J573">
        <v>28</v>
      </c>
      <c r="K5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573">
        <f>INDEX(Sheet9!H$1:H$30,MATCH(Data[[#This Row],[Subject]],Sheet9!A$1:A$30))</f>
        <v>0.875</v>
      </c>
      <c r="M573" t="str">
        <f>IF(J572=Data[[#This Row],[PrsntOrd]]-1,IF(OR(Data[[#This Row],[ID]]=B572+8,Data[[#This Row],[ID]]=B572-8),"Y",""),"")</f>
        <v/>
      </c>
    </row>
    <row r="574" spans="1:13">
      <c r="A574">
        <v>114</v>
      </c>
      <c r="B574">
        <v>6</v>
      </c>
      <c r="C574" t="s">
        <v>17</v>
      </c>
      <c r="D574" t="s">
        <v>18</v>
      </c>
      <c r="E574" t="s">
        <v>15</v>
      </c>
      <c r="F574">
        <v>5.93</v>
      </c>
      <c r="G574" t="s">
        <v>19</v>
      </c>
      <c r="H574" t="s">
        <v>15</v>
      </c>
      <c r="I574" t="str">
        <f>IF(Data[[#This Row],[Truth Value]]=Data[[#This Row],[Correct]], "", "1")</f>
        <v/>
      </c>
      <c r="J574">
        <v>33</v>
      </c>
      <c r="K5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74">
        <f>INDEX(Sheet9!H$1:H$30,MATCH(Data[[#This Row],[Subject]],Sheet9!A$1:A$30))</f>
        <v>0.875</v>
      </c>
      <c r="M574" t="str">
        <f>IF(J573=Data[[#This Row],[PrsntOrd]]-1,IF(OR(Data[[#This Row],[ID]]=B573+8,Data[[#This Row],[ID]]=B573-8),"Y",""),"")</f>
        <v/>
      </c>
    </row>
    <row r="575" spans="1:13">
      <c r="A575">
        <v>114</v>
      </c>
      <c r="B575">
        <v>12</v>
      </c>
      <c r="C575" t="s">
        <v>41</v>
      </c>
      <c r="D575" t="s">
        <v>42</v>
      </c>
      <c r="E575" t="s">
        <v>22</v>
      </c>
      <c r="F575">
        <v>7.0030000000000001</v>
      </c>
      <c r="G575" t="s">
        <v>16</v>
      </c>
      <c r="H575" t="s">
        <v>22</v>
      </c>
      <c r="I575" t="str">
        <f>IF(Data[[#This Row],[Truth Value]]=Data[[#This Row],[Correct]], "", "1")</f>
        <v/>
      </c>
      <c r="J575">
        <v>35</v>
      </c>
      <c r="K5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575">
        <f>INDEX(Sheet9!H$1:H$30,MATCH(Data[[#This Row],[Subject]],Sheet9!A$1:A$30))</f>
        <v>0.875</v>
      </c>
      <c r="M575" t="str">
        <f>IF(J574=Data[[#This Row],[PrsntOrd]]-1,IF(OR(Data[[#This Row],[ID]]=B574+8,Data[[#This Row],[ID]]=B574-8),"Y",""),"")</f>
        <v/>
      </c>
    </row>
    <row r="576" spans="1:13">
      <c r="A576">
        <v>114</v>
      </c>
      <c r="B576">
        <v>7</v>
      </c>
      <c r="C576" t="s">
        <v>20</v>
      </c>
      <c r="D576" t="s">
        <v>21</v>
      </c>
      <c r="E576" t="s">
        <v>22</v>
      </c>
      <c r="F576">
        <v>4.7130000000000001</v>
      </c>
      <c r="G576" t="s">
        <v>19</v>
      </c>
      <c r="H576" t="s">
        <v>22</v>
      </c>
      <c r="I576" t="str">
        <f>IF(Data[[#This Row],[Truth Value]]=Data[[#This Row],[Correct]], "", "1")</f>
        <v/>
      </c>
      <c r="J576">
        <v>37</v>
      </c>
      <c r="K5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576">
        <f>INDEX(Sheet9!H$1:H$30,MATCH(Data[[#This Row],[Subject]],Sheet9!A$1:A$30))</f>
        <v>0.875</v>
      </c>
      <c r="M576" t="str">
        <f>IF(J575=Data[[#This Row],[PrsntOrd]]-1,IF(OR(Data[[#This Row],[ID]]=B575+8,Data[[#This Row],[ID]]=B575-8),"Y",""),"")</f>
        <v/>
      </c>
    </row>
    <row r="577" spans="1:13">
      <c r="A577">
        <v>114</v>
      </c>
      <c r="B577">
        <v>9</v>
      </c>
      <c r="C577" t="s">
        <v>23</v>
      </c>
      <c r="D577" t="s">
        <v>24</v>
      </c>
      <c r="E577" t="s">
        <v>22</v>
      </c>
      <c r="F577">
        <v>8.6739999999999995</v>
      </c>
      <c r="G577" t="s">
        <v>16</v>
      </c>
      <c r="H577" t="s">
        <v>15</v>
      </c>
      <c r="I577" t="str">
        <f>IF(Data[[#This Row],[Truth Value]]=Data[[#This Row],[Correct]], "", "1")</f>
        <v>1</v>
      </c>
      <c r="J577">
        <v>40</v>
      </c>
      <c r="K5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577">
        <f>INDEX(Sheet9!H$1:H$30,MATCH(Data[[#This Row],[Subject]],Sheet9!A$1:A$30))</f>
        <v>0.875</v>
      </c>
      <c r="M577" t="str">
        <f>IF(J576=Data[[#This Row],[PrsntOrd]]-1,IF(OR(Data[[#This Row],[ID]]=B576+8,Data[[#This Row],[ID]]=B576-8),"Y",""),"")</f>
        <v/>
      </c>
    </row>
    <row r="578" spans="1:13">
      <c r="A578">
        <v>114</v>
      </c>
      <c r="B578">
        <v>17</v>
      </c>
      <c r="C578" t="s">
        <v>47</v>
      </c>
      <c r="D578" t="s">
        <v>48</v>
      </c>
      <c r="E578" t="s">
        <v>22</v>
      </c>
      <c r="F578">
        <v>6.9370000000000003</v>
      </c>
      <c r="G578" t="s">
        <v>49</v>
      </c>
      <c r="H578" t="s">
        <v>15</v>
      </c>
      <c r="I578" t="str">
        <f>IF(Data[[#This Row],[Truth Value]]=Data[[#This Row],[Correct]], "", "1")</f>
        <v>1</v>
      </c>
      <c r="J578">
        <v>15</v>
      </c>
      <c r="K5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78">
        <f>INDEX(Sheet9!H$1:H$30,MATCH(Data[[#This Row],[Subject]],Sheet9!A$1:A$30))</f>
        <v>0.875</v>
      </c>
      <c r="M578" t="str">
        <f>IF(J577=Data[[#This Row],[PrsntOrd]]-1,IF(OR(Data[[#This Row],[ID]]=B577+8,Data[[#This Row],[ID]]=B577-8),"Y",""),"")</f>
        <v/>
      </c>
    </row>
    <row r="579" spans="1:13">
      <c r="A579">
        <v>114</v>
      </c>
      <c r="B579">
        <v>18</v>
      </c>
      <c r="C579" t="s">
        <v>50</v>
      </c>
      <c r="D579" t="s">
        <v>51</v>
      </c>
      <c r="E579" t="s">
        <v>15</v>
      </c>
      <c r="F579">
        <v>4.6260000000000003</v>
      </c>
      <c r="G579" t="s">
        <v>49</v>
      </c>
      <c r="H579" t="s">
        <v>15</v>
      </c>
      <c r="I579" t="str">
        <f>IF(Data[[#This Row],[Truth Value]]=Data[[#This Row],[Correct]], "", "1")</f>
        <v/>
      </c>
      <c r="J579">
        <v>21</v>
      </c>
      <c r="K5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79">
        <f>INDEX(Sheet9!H$1:H$30,MATCH(Data[[#This Row],[Subject]],Sheet9!A$1:A$30))</f>
        <v>0.875</v>
      </c>
      <c r="M579" t="str">
        <f>IF(J578=Data[[#This Row],[PrsntOrd]]-1,IF(OR(Data[[#This Row],[ID]]=B578+8,Data[[#This Row],[ID]]=B578-8),"Y",""),"")</f>
        <v/>
      </c>
    </row>
    <row r="580" spans="1:13">
      <c r="A580">
        <v>114</v>
      </c>
      <c r="B580">
        <v>19</v>
      </c>
      <c r="C580" t="s">
        <v>52</v>
      </c>
      <c r="D580" t="s">
        <v>53</v>
      </c>
      <c r="E580" t="s">
        <v>22</v>
      </c>
      <c r="F580">
        <v>4.7300000000000004</v>
      </c>
      <c r="G580" t="s">
        <v>49</v>
      </c>
      <c r="H580" t="s">
        <v>22</v>
      </c>
      <c r="I580" t="str">
        <f>IF(Data[[#This Row],[Truth Value]]=Data[[#This Row],[Correct]], "", "1")</f>
        <v/>
      </c>
      <c r="J580">
        <v>4</v>
      </c>
      <c r="K5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0">
        <f>INDEX(Sheet9!H$1:H$30,MATCH(Data[[#This Row],[Subject]],Sheet9!A$1:A$30))</f>
        <v>0.875</v>
      </c>
      <c r="M580" t="str">
        <f>IF(J579=Data[[#This Row],[PrsntOrd]]-1,IF(OR(Data[[#This Row],[ID]]=B579+8,Data[[#This Row],[ID]]=B579-8),"Y",""),"")</f>
        <v/>
      </c>
    </row>
    <row r="581" spans="1:13">
      <c r="A581">
        <v>114</v>
      </c>
      <c r="B581">
        <v>20</v>
      </c>
      <c r="C581" t="s">
        <v>54</v>
      </c>
      <c r="D581" t="s">
        <v>55</v>
      </c>
      <c r="E581" t="s">
        <v>22</v>
      </c>
      <c r="F581">
        <v>3.7559999999999998</v>
      </c>
      <c r="G581" t="s">
        <v>49</v>
      </c>
      <c r="H581" t="s">
        <v>22</v>
      </c>
      <c r="I581" t="str">
        <f>IF(Data[[#This Row],[Truth Value]]=Data[[#This Row],[Correct]], "", "1")</f>
        <v/>
      </c>
      <c r="J581">
        <v>34</v>
      </c>
      <c r="K5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1">
        <f>INDEX(Sheet9!H$1:H$30,MATCH(Data[[#This Row],[Subject]],Sheet9!A$1:A$30))</f>
        <v>0.875</v>
      </c>
      <c r="M581" t="str">
        <f>IF(J580=Data[[#This Row],[PrsntOrd]]-1,IF(OR(Data[[#This Row],[ID]]=B580+8,Data[[#This Row],[ID]]=B580-8),"Y",""),"")</f>
        <v/>
      </c>
    </row>
    <row r="582" spans="1:13">
      <c r="A582">
        <v>114</v>
      </c>
      <c r="B582">
        <v>21</v>
      </c>
      <c r="C582" t="s">
        <v>56</v>
      </c>
      <c r="D582" t="s">
        <v>57</v>
      </c>
      <c r="E582" t="s">
        <v>22</v>
      </c>
      <c r="F582">
        <v>6.1449999999999996</v>
      </c>
      <c r="G582" t="s">
        <v>49</v>
      </c>
      <c r="H582" t="s">
        <v>22</v>
      </c>
      <c r="I582" t="str">
        <f>IF(Data[[#This Row],[Truth Value]]=Data[[#This Row],[Correct]], "", "1")</f>
        <v/>
      </c>
      <c r="J582">
        <v>9</v>
      </c>
      <c r="K5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2">
        <f>INDEX(Sheet9!H$1:H$30,MATCH(Data[[#This Row],[Subject]],Sheet9!A$1:A$30))</f>
        <v>0.875</v>
      </c>
      <c r="M582" t="str">
        <f>IF(J581=Data[[#This Row],[PrsntOrd]]-1,IF(OR(Data[[#This Row],[ID]]=B581+8,Data[[#This Row],[ID]]=B581-8),"Y",""),"")</f>
        <v/>
      </c>
    </row>
    <row r="583" spans="1:13">
      <c r="A583">
        <v>114</v>
      </c>
      <c r="B583">
        <v>22</v>
      </c>
      <c r="C583" t="s">
        <v>58</v>
      </c>
      <c r="D583" t="s">
        <v>59</v>
      </c>
      <c r="E583" t="s">
        <v>15</v>
      </c>
      <c r="F583">
        <v>3.7229999999999999</v>
      </c>
      <c r="G583" t="s">
        <v>49</v>
      </c>
      <c r="H583" t="s">
        <v>15</v>
      </c>
      <c r="I583" t="str">
        <f>IF(Data[[#This Row],[Truth Value]]=Data[[#This Row],[Correct]], "", "1")</f>
        <v/>
      </c>
      <c r="J583">
        <v>30</v>
      </c>
      <c r="K5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3">
        <f>INDEX(Sheet9!H$1:H$30,MATCH(Data[[#This Row],[Subject]],Sheet9!A$1:A$30))</f>
        <v>0.875</v>
      </c>
      <c r="M583" t="str">
        <f>IF(J582=Data[[#This Row],[PrsntOrd]]-1,IF(OR(Data[[#This Row],[ID]]=B582+8,Data[[#This Row],[ID]]=B582-8),"Y",""),"")</f>
        <v/>
      </c>
    </row>
    <row r="584" spans="1:13">
      <c r="A584">
        <v>114</v>
      </c>
      <c r="B584">
        <v>23</v>
      </c>
      <c r="C584" t="s">
        <v>60</v>
      </c>
      <c r="D584" t="s">
        <v>98</v>
      </c>
      <c r="E584" t="s">
        <v>15</v>
      </c>
      <c r="F584">
        <v>4.7149999999999999</v>
      </c>
      <c r="G584" t="s">
        <v>49</v>
      </c>
      <c r="H584" t="s">
        <v>15</v>
      </c>
      <c r="I584" t="str">
        <f>IF(Data[[#This Row],[Truth Value]]=Data[[#This Row],[Correct]], "", "1")</f>
        <v/>
      </c>
      <c r="J584">
        <v>18</v>
      </c>
      <c r="K5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4">
        <f>INDEX(Sheet9!H$1:H$30,MATCH(Data[[#This Row],[Subject]],Sheet9!A$1:A$30))</f>
        <v>0.875</v>
      </c>
      <c r="M584" t="str">
        <f>IF(J583=Data[[#This Row],[PrsntOrd]]-1,IF(OR(Data[[#This Row],[ID]]=B583+8,Data[[#This Row],[ID]]=B583-8),"Y",""),"")</f>
        <v/>
      </c>
    </row>
    <row r="585" spans="1:13">
      <c r="A585">
        <v>114</v>
      </c>
      <c r="B585">
        <v>24</v>
      </c>
      <c r="C585" t="s">
        <v>62</v>
      </c>
      <c r="D585" t="s">
        <v>63</v>
      </c>
      <c r="E585" t="s">
        <v>22</v>
      </c>
      <c r="F585">
        <v>7.2430000000000003</v>
      </c>
      <c r="G585" t="s">
        <v>49</v>
      </c>
      <c r="H585" t="s">
        <v>22</v>
      </c>
      <c r="I585" t="str">
        <f>IF(Data[[#This Row],[Truth Value]]=Data[[#This Row],[Correct]], "", "1")</f>
        <v/>
      </c>
      <c r="J585">
        <v>36</v>
      </c>
      <c r="K5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5">
        <f>INDEX(Sheet9!H$1:H$30,MATCH(Data[[#This Row],[Subject]],Sheet9!A$1:A$30))</f>
        <v>0.875</v>
      </c>
      <c r="M585" t="str">
        <f>IF(J584=Data[[#This Row],[PrsntOrd]]-1,IF(OR(Data[[#This Row],[ID]]=B584+8,Data[[#This Row],[ID]]=B584-8),"Y",""),"")</f>
        <v/>
      </c>
    </row>
    <row r="586" spans="1:13">
      <c r="A586">
        <v>114</v>
      </c>
      <c r="B586">
        <v>25</v>
      </c>
      <c r="C586" t="s">
        <v>64</v>
      </c>
      <c r="D586" t="s">
        <v>65</v>
      </c>
      <c r="E586" t="s">
        <v>15</v>
      </c>
      <c r="F586">
        <v>5.5460000000000003</v>
      </c>
      <c r="G586" t="s">
        <v>66</v>
      </c>
      <c r="H586" t="s">
        <v>15</v>
      </c>
      <c r="I586" t="str">
        <f>IF(Data[[#This Row],[Truth Value]]=Data[[#This Row],[Correct]], "", "1")</f>
        <v/>
      </c>
      <c r="J586">
        <v>20</v>
      </c>
      <c r="K5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6">
        <f>INDEX(Sheet9!H$1:H$30,MATCH(Data[[#This Row],[Subject]],Sheet9!A$1:A$30))</f>
        <v>0.875</v>
      </c>
      <c r="M586" t="str">
        <f>IF(J585=Data[[#This Row],[PrsntOrd]]-1,IF(OR(Data[[#This Row],[ID]]=B585+8,Data[[#This Row],[ID]]=B585-8),"Y",""),"")</f>
        <v/>
      </c>
    </row>
    <row r="587" spans="1:13">
      <c r="A587">
        <v>114</v>
      </c>
      <c r="B587">
        <v>26</v>
      </c>
      <c r="C587" t="s">
        <v>67</v>
      </c>
      <c r="D587" t="s">
        <v>68</v>
      </c>
      <c r="E587" t="s">
        <v>22</v>
      </c>
      <c r="F587">
        <v>4.5389999999999997</v>
      </c>
      <c r="G587" t="s">
        <v>66</v>
      </c>
      <c r="H587" t="s">
        <v>22</v>
      </c>
      <c r="I587" t="str">
        <f>IF(Data[[#This Row],[Truth Value]]=Data[[#This Row],[Correct]], "", "1")</f>
        <v/>
      </c>
      <c r="J587">
        <v>23</v>
      </c>
      <c r="K5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7">
        <f>INDEX(Sheet9!H$1:H$30,MATCH(Data[[#This Row],[Subject]],Sheet9!A$1:A$30))</f>
        <v>0.875</v>
      </c>
      <c r="M587" t="str">
        <f>IF(J586=Data[[#This Row],[PrsntOrd]]-1,IF(OR(Data[[#This Row],[ID]]=B586+8,Data[[#This Row],[ID]]=B586-8),"Y",""),"")</f>
        <v/>
      </c>
    </row>
    <row r="588" spans="1:13">
      <c r="A588">
        <v>114</v>
      </c>
      <c r="B588">
        <v>27</v>
      </c>
      <c r="C588" t="s">
        <v>69</v>
      </c>
      <c r="D588" t="s">
        <v>70</v>
      </c>
      <c r="E588" t="s">
        <v>15</v>
      </c>
      <c r="F588">
        <v>5.8979999999999997</v>
      </c>
      <c r="G588" t="s">
        <v>66</v>
      </c>
      <c r="H588" t="s">
        <v>15</v>
      </c>
      <c r="I588" t="str">
        <f>IF(Data[[#This Row],[Truth Value]]=Data[[#This Row],[Correct]], "", "1")</f>
        <v/>
      </c>
      <c r="J588">
        <v>11</v>
      </c>
      <c r="K5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8">
        <f>INDEX(Sheet9!H$1:H$30,MATCH(Data[[#This Row],[Subject]],Sheet9!A$1:A$30))</f>
        <v>0.875</v>
      </c>
      <c r="M588" t="str">
        <f>IF(J587=Data[[#This Row],[PrsntOrd]]-1,IF(OR(Data[[#This Row],[ID]]=B587+8,Data[[#This Row],[ID]]=B587-8),"Y",""),"")</f>
        <v/>
      </c>
    </row>
    <row r="589" spans="1:13">
      <c r="A589">
        <v>114</v>
      </c>
      <c r="B589">
        <v>28</v>
      </c>
      <c r="C589" t="s">
        <v>71</v>
      </c>
      <c r="D589" t="s">
        <v>72</v>
      </c>
      <c r="E589" t="s">
        <v>15</v>
      </c>
      <c r="F589">
        <v>5.7069999999999999</v>
      </c>
      <c r="G589" t="s">
        <v>66</v>
      </c>
      <c r="H589" t="s">
        <v>15</v>
      </c>
      <c r="I589" t="str">
        <f>IF(Data[[#This Row],[Truth Value]]=Data[[#This Row],[Correct]], "", "1")</f>
        <v/>
      </c>
      <c r="J589">
        <v>32</v>
      </c>
      <c r="K5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89">
        <f>INDEX(Sheet9!H$1:H$30,MATCH(Data[[#This Row],[Subject]],Sheet9!A$1:A$30))</f>
        <v>0.875</v>
      </c>
      <c r="M589" t="str">
        <f>IF(J588=Data[[#This Row],[PrsntOrd]]-1,IF(OR(Data[[#This Row],[ID]]=B588+8,Data[[#This Row],[ID]]=B588-8),"Y",""),"")</f>
        <v/>
      </c>
    </row>
    <row r="590" spans="1:13">
      <c r="A590">
        <v>114</v>
      </c>
      <c r="B590">
        <v>29</v>
      </c>
      <c r="C590" t="s">
        <v>73</v>
      </c>
      <c r="D590" t="s">
        <v>74</v>
      </c>
      <c r="E590" t="s">
        <v>22</v>
      </c>
      <c r="F590">
        <v>4.5759999999999996</v>
      </c>
      <c r="G590" t="s">
        <v>66</v>
      </c>
      <c r="H590" t="s">
        <v>15</v>
      </c>
      <c r="I590" t="str">
        <f>IF(Data[[#This Row],[Truth Value]]=Data[[#This Row],[Correct]], "", "1")</f>
        <v>1</v>
      </c>
      <c r="J590">
        <v>39</v>
      </c>
      <c r="K5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0">
        <f>INDEX(Sheet9!H$1:H$30,MATCH(Data[[#This Row],[Subject]],Sheet9!A$1:A$30))</f>
        <v>0.875</v>
      </c>
      <c r="M590" t="str">
        <f>IF(J589=Data[[#This Row],[PrsntOrd]]-1,IF(OR(Data[[#This Row],[ID]]=B589+8,Data[[#This Row],[ID]]=B589-8),"Y",""),"")</f>
        <v/>
      </c>
    </row>
    <row r="591" spans="1:13">
      <c r="A591">
        <v>114</v>
      </c>
      <c r="B591">
        <v>30</v>
      </c>
      <c r="C591" t="s">
        <v>75</v>
      </c>
      <c r="D591" t="s">
        <v>76</v>
      </c>
      <c r="E591" t="s">
        <v>22</v>
      </c>
      <c r="F591">
        <v>7.5949999999999998</v>
      </c>
      <c r="G591" t="s">
        <v>66</v>
      </c>
      <c r="H591" t="s">
        <v>22</v>
      </c>
      <c r="I591" t="str">
        <f>IF(Data[[#This Row],[Truth Value]]=Data[[#This Row],[Correct]], "", "1")</f>
        <v/>
      </c>
      <c r="J591">
        <v>3</v>
      </c>
      <c r="K5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1">
        <f>INDEX(Sheet9!H$1:H$30,MATCH(Data[[#This Row],[Subject]],Sheet9!A$1:A$30))</f>
        <v>0.875</v>
      </c>
      <c r="M591" t="str">
        <f>IF(J590=Data[[#This Row],[PrsntOrd]]-1,IF(OR(Data[[#This Row],[ID]]=B590+8,Data[[#This Row],[ID]]=B590-8),"Y",""),"")</f>
        <v/>
      </c>
    </row>
    <row r="592" spans="1:13">
      <c r="A592">
        <v>114</v>
      </c>
      <c r="B592">
        <v>31</v>
      </c>
      <c r="C592" t="s">
        <v>77</v>
      </c>
      <c r="D592" t="s">
        <v>78</v>
      </c>
      <c r="E592" t="s">
        <v>22</v>
      </c>
      <c r="F592">
        <v>5.7949999999999999</v>
      </c>
      <c r="G592" t="s">
        <v>66</v>
      </c>
      <c r="H592" t="s">
        <v>22</v>
      </c>
      <c r="I592" t="str">
        <f>IF(Data[[#This Row],[Truth Value]]=Data[[#This Row],[Correct]], "", "1")</f>
        <v/>
      </c>
      <c r="J592">
        <v>6</v>
      </c>
      <c r="K5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2">
        <f>INDEX(Sheet9!H$1:H$30,MATCH(Data[[#This Row],[Subject]],Sheet9!A$1:A$30))</f>
        <v>0.875</v>
      </c>
      <c r="M592" t="str">
        <f>IF(J591=Data[[#This Row],[PrsntOrd]]-1,IF(OR(Data[[#This Row],[ID]]=B591+8,Data[[#This Row],[ID]]=B591-8),"Y",""),"")</f>
        <v/>
      </c>
    </row>
    <row r="593" spans="1:13">
      <c r="A593">
        <v>114</v>
      </c>
      <c r="B593">
        <v>32</v>
      </c>
      <c r="C593" t="s">
        <v>79</v>
      </c>
      <c r="D593" t="s">
        <v>80</v>
      </c>
      <c r="E593" t="s">
        <v>22</v>
      </c>
      <c r="F593">
        <v>6.4820000000000002</v>
      </c>
      <c r="G593" t="s">
        <v>66</v>
      </c>
      <c r="H593" t="s">
        <v>22</v>
      </c>
      <c r="I593" t="str">
        <f>IF(Data[[#This Row],[Truth Value]]=Data[[#This Row],[Correct]], "", "1")</f>
        <v/>
      </c>
      <c r="J593">
        <v>26</v>
      </c>
      <c r="K5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3">
        <f>INDEX(Sheet9!H$1:H$30,MATCH(Data[[#This Row],[Subject]],Sheet9!A$1:A$30))</f>
        <v>0.875</v>
      </c>
      <c r="M593" t="str">
        <f>IF(J592=Data[[#This Row],[PrsntOrd]]-1,IF(OR(Data[[#This Row],[ID]]=B592+8,Data[[#This Row],[ID]]=B592-8),"Y",""),"")</f>
        <v/>
      </c>
    </row>
    <row r="594" spans="1:13">
      <c r="A594">
        <v>114</v>
      </c>
      <c r="B594">
        <v>33</v>
      </c>
      <c r="C594" t="s">
        <v>81</v>
      </c>
      <c r="D594" t="s">
        <v>82</v>
      </c>
      <c r="E594" t="s">
        <v>22</v>
      </c>
      <c r="F594">
        <v>4.3449999999999998</v>
      </c>
      <c r="G594" t="s">
        <v>83</v>
      </c>
      <c r="H594" t="s">
        <v>22</v>
      </c>
      <c r="I594" t="str">
        <f>IF(Data[[#This Row],[Truth Value]]=Data[[#This Row],[Correct]], "", "1")</f>
        <v/>
      </c>
      <c r="J594">
        <v>12</v>
      </c>
      <c r="K5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4">
        <f>INDEX(Sheet9!H$1:H$30,MATCH(Data[[#This Row],[Subject]],Sheet9!A$1:A$30))</f>
        <v>0.875</v>
      </c>
      <c r="M594" t="str">
        <f>IF(J593=Data[[#This Row],[PrsntOrd]]-1,IF(OR(Data[[#This Row],[ID]]=B593+8,Data[[#This Row],[ID]]=B593-8),"Y",""),"")</f>
        <v/>
      </c>
    </row>
    <row r="595" spans="1:13">
      <c r="A595">
        <v>114</v>
      </c>
      <c r="B595">
        <v>34</v>
      </c>
      <c r="C595" t="s">
        <v>84</v>
      </c>
      <c r="D595" t="s">
        <v>85</v>
      </c>
      <c r="E595" t="s">
        <v>15</v>
      </c>
      <c r="F595">
        <v>8.9610000000000003</v>
      </c>
      <c r="G595" t="s">
        <v>83</v>
      </c>
      <c r="H595" t="s">
        <v>15</v>
      </c>
      <c r="I595" t="str">
        <f>IF(Data[[#This Row],[Truth Value]]=Data[[#This Row],[Correct]], "", "1")</f>
        <v/>
      </c>
      <c r="J595">
        <v>29</v>
      </c>
      <c r="K5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5">
        <f>INDEX(Sheet9!H$1:H$30,MATCH(Data[[#This Row],[Subject]],Sheet9!A$1:A$30))</f>
        <v>0.875</v>
      </c>
      <c r="M595" t="str">
        <f>IF(J594=Data[[#This Row],[PrsntOrd]]-1,IF(OR(Data[[#This Row],[ID]]=B594+8,Data[[#This Row],[ID]]=B594-8),"Y",""),"")</f>
        <v/>
      </c>
    </row>
    <row r="596" spans="1:13">
      <c r="A596">
        <v>114</v>
      </c>
      <c r="B596">
        <v>35</v>
      </c>
      <c r="C596" t="s">
        <v>86</v>
      </c>
      <c r="D596" t="s">
        <v>87</v>
      </c>
      <c r="E596" t="s">
        <v>22</v>
      </c>
      <c r="F596">
        <v>5.1379999999999999</v>
      </c>
      <c r="G596" t="s">
        <v>83</v>
      </c>
      <c r="H596" t="s">
        <v>22</v>
      </c>
      <c r="I596" t="str">
        <f>IF(Data[[#This Row],[Truth Value]]=Data[[#This Row],[Correct]], "", "1")</f>
        <v/>
      </c>
      <c r="J596">
        <v>31</v>
      </c>
      <c r="K5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6">
        <f>INDEX(Sheet9!H$1:H$30,MATCH(Data[[#This Row],[Subject]],Sheet9!A$1:A$30))</f>
        <v>0.875</v>
      </c>
      <c r="M596" t="str">
        <f>IF(J595=Data[[#This Row],[PrsntOrd]]-1,IF(OR(Data[[#This Row],[ID]]=B595+8,Data[[#This Row],[ID]]=B595-8),"Y",""),"")</f>
        <v/>
      </c>
    </row>
    <row r="597" spans="1:13">
      <c r="A597">
        <v>114</v>
      </c>
      <c r="B597">
        <v>36</v>
      </c>
      <c r="C597" t="s">
        <v>88</v>
      </c>
      <c r="D597" t="s">
        <v>89</v>
      </c>
      <c r="E597" t="s">
        <v>22</v>
      </c>
      <c r="F597">
        <v>4.7789999999999999</v>
      </c>
      <c r="G597" t="s">
        <v>83</v>
      </c>
      <c r="H597" t="s">
        <v>22</v>
      </c>
      <c r="I597" t="str">
        <f>IF(Data[[#This Row],[Truth Value]]=Data[[#This Row],[Correct]], "", "1")</f>
        <v/>
      </c>
      <c r="J597">
        <v>38</v>
      </c>
      <c r="K5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7">
        <f>INDEX(Sheet9!H$1:H$30,MATCH(Data[[#This Row],[Subject]],Sheet9!A$1:A$30))</f>
        <v>0.875</v>
      </c>
      <c r="M597" t="str">
        <f>IF(J596=Data[[#This Row],[PrsntOrd]]-1,IF(OR(Data[[#This Row],[ID]]=B596+8,Data[[#This Row],[ID]]=B596-8),"Y",""),"")</f>
        <v/>
      </c>
    </row>
    <row r="598" spans="1:13">
      <c r="A598">
        <v>114</v>
      </c>
      <c r="B598">
        <v>37</v>
      </c>
      <c r="C598" t="s">
        <v>90</v>
      </c>
      <c r="D598" t="s">
        <v>91</v>
      </c>
      <c r="E598" t="s">
        <v>15</v>
      </c>
      <c r="F598">
        <v>4.6020000000000003</v>
      </c>
      <c r="G598" t="s">
        <v>83</v>
      </c>
      <c r="H598" t="s">
        <v>15</v>
      </c>
      <c r="I598" t="str">
        <f>IF(Data[[#This Row],[Truth Value]]=Data[[#This Row],[Correct]], "", "1")</f>
        <v/>
      </c>
      <c r="J598">
        <v>19</v>
      </c>
      <c r="K5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8">
        <f>INDEX(Sheet9!H$1:H$30,MATCH(Data[[#This Row],[Subject]],Sheet9!A$1:A$30))</f>
        <v>0.875</v>
      </c>
      <c r="M598" t="str">
        <f>IF(J597=Data[[#This Row],[PrsntOrd]]-1,IF(OR(Data[[#This Row],[ID]]=B597+8,Data[[#This Row],[ID]]=B597-8),"Y",""),"")</f>
        <v/>
      </c>
    </row>
    <row r="599" spans="1:13">
      <c r="A599">
        <v>114</v>
      </c>
      <c r="B599">
        <v>38</v>
      </c>
      <c r="C599" t="s">
        <v>92</v>
      </c>
      <c r="D599" t="s">
        <v>93</v>
      </c>
      <c r="E599" t="s">
        <v>22</v>
      </c>
      <c r="F599">
        <v>4.0979999999999999</v>
      </c>
      <c r="G599" t="s">
        <v>83</v>
      </c>
      <c r="H599" t="s">
        <v>22</v>
      </c>
      <c r="I599" t="str">
        <f>IF(Data[[#This Row],[Truth Value]]=Data[[#This Row],[Correct]], "", "1")</f>
        <v/>
      </c>
      <c r="J599">
        <v>25</v>
      </c>
      <c r="K5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599">
        <f>INDEX(Sheet9!H$1:H$30,MATCH(Data[[#This Row],[Subject]],Sheet9!A$1:A$30))</f>
        <v>0.875</v>
      </c>
      <c r="M599" t="str">
        <f>IF(J598=Data[[#This Row],[PrsntOrd]]-1,IF(OR(Data[[#This Row],[ID]]=B598+8,Data[[#This Row],[ID]]=B598-8),"Y",""),"")</f>
        <v/>
      </c>
    </row>
    <row r="600" spans="1:13">
      <c r="A600">
        <v>114</v>
      </c>
      <c r="B600">
        <v>39</v>
      </c>
      <c r="C600" t="s">
        <v>94</v>
      </c>
      <c r="D600" t="s">
        <v>95</v>
      </c>
      <c r="E600" t="s">
        <v>15</v>
      </c>
      <c r="F600">
        <v>9.0090000000000003</v>
      </c>
      <c r="G600" t="s">
        <v>83</v>
      </c>
      <c r="H600" t="s">
        <v>15</v>
      </c>
      <c r="I600" t="str">
        <f>IF(Data[[#This Row],[Truth Value]]=Data[[#This Row],[Correct]], "", "1")</f>
        <v/>
      </c>
      <c r="J600">
        <v>2</v>
      </c>
      <c r="K6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00">
        <f>INDEX(Sheet9!H$1:H$30,MATCH(Data[[#This Row],[Subject]],Sheet9!A$1:A$30))</f>
        <v>0.875</v>
      </c>
      <c r="M600" t="str">
        <f>IF(J599=Data[[#This Row],[PrsntOrd]]-1,IF(OR(Data[[#This Row],[ID]]=B599+8,Data[[#This Row],[ID]]=B599-8),"Y",""),"")</f>
        <v/>
      </c>
    </row>
    <row r="601" spans="1:13">
      <c r="A601">
        <v>114</v>
      </c>
      <c r="B601">
        <v>40</v>
      </c>
      <c r="C601" t="s">
        <v>96</v>
      </c>
      <c r="D601" t="s">
        <v>97</v>
      </c>
      <c r="E601" t="s">
        <v>15</v>
      </c>
      <c r="F601">
        <v>4.7539999999999996</v>
      </c>
      <c r="G601" t="s">
        <v>83</v>
      </c>
      <c r="H601" t="s">
        <v>15</v>
      </c>
      <c r="I601" t="str">
        <f>IF(Data[[#This Row],[Truth Value]]=Data[[#This Row],[Correct]], "", "1")</f>
        <v/>
      </c>
      <c r="J601">
        <v>8</v>
      </c>
      <c r="K6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01">
        <f>INDEX(Sheet9!H$1:H$30,MATCH(Data[[#This Row],[Subject]],Sheet9!A$1:A$30))</f>
        <v>0.875</v>
      </c>
      <c r="M601" t="str">
        <f>IF(J600=Data[[#This Row],[PrsntOrd]]-1,IF(OR(Data[[#This Row],[ID]]=B600+8,Data[[#This Row],[ID]]=B600-8),"Y",""),"")</f>
        <v/>
      </c>
    </row>
    <row r="602" spans="1:13">
      <c r="A602">
        <v>115</v>
      </c>
      <c r="B602">
        <v>14</v>
      </c>
      <c r="C602" t="s">
        <v>37</v>
      </c>
      <c r="D602" t="s">
        <v>38</v>
      </c>
      <c r="E602" t="s">
        <v>22</v>
      </c>
      <c r="F602">
        <v>5.5780000000000003</v>
      </c>
      <c r="G602" t="s">
        <v>16</v>
      </c>
      <c r="H602" t="s">
        <v>22</v>
      </c>
      <c r="I602" t="str">
        <f>IF(Data[[#This Row],[Truth Value]]=Data[[#This Row],[Correct]], "", "1")</f>
        <v/>
      </c>
      <c r="J602">
        <v>3</v>
      </c>
      <c r="K6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02">
        <f>INDEX(Sheet9!H$1:H$30,MATCH(Data[[#This Row],[Subject]],Sheet9!A$1:A$30))</f>
        <v>0.875</v>
      </c>
      <c r="M602" t="str">
        <f>IF(J601=Data[[#This Row],[PrsntOrd]]-1,IF(OR(Data[[#This Row],[ID]]=B601+8,Data[[#This Row],[ID]]=B601-8),"Y",""),"")</f>
        <v/>
      </c>
    </row>
    <row r="603" spans="1:13">
      <c r="A603">
        <v>115</v>
      </c>
      <c r="B603">
        <v>7</v>
      </c>
      <c r="C603" t="s">
        <v>20</v>
      </c>
      <c r="D603" t="s">
        <v>21</v>
      </c>
      <c r="E603" t="s">
        <v>22</v>
      </c>
      <c r="F603">
        <v>13.27</v>
      </c>
      <c r="G603" t="s">
        <v>19</v>
      </c>
      <c r="H603" t="s">
        <v>22</v>
      </c>
      <c r="I603" t="str">
        <f>IF(Data[[#This Row],[Truth Value]]=Data[[#This Row],[Correct]], "", "1")</f>
        <v/>
      </c>
      <c r="J603">
        <v>5</v>
      </c>
      <c r="K6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03">
        <f>INDEX(Sheet9!H$1:H$30,MATCH(Data[[#This Row],[Subject]],Sheet9!A$1:A$30))</f>
        <v>0.875</v>
      </c>
      <c r="M603" t="str">
        <f>IF(J602=Data[[#This Row],[PrsntOrd]]-1,IF(OR(Data[[#This Row],[ID]]=B602+8,Data[[#This Row],[ID]]=B602-8),"Y",""),"")</f>
        <v/>
      </c>
    </row>
    <row r="604" spans="1:13">
      <c r="A604">
        <v>115</v>
      </c>
      <c r="B604">
        <v>15</v>
      </c>
      <c r="C604" t="s">
        <v>43</v>
      </c>
      <c r="D604" t="s">
        <v>100</v>
      </c>
      <c r="E604" t="s">
        <v>15</v>
      </c>
      <c r="F604">
        <v>6.25</v>
      </c>
      <c r="G604" t="s">
        <v>16</v>
      </c>
      <c r="H604" t="s">
        <v>22</v>
      </c>
      <c r="I604" t="str">
        <f>IF(Data[[#This Row],[Truth Value]]=Data[[#This Row],[Correct]], "", "1")</f>
        <v>1</v>
      </c>
      <c r="J604">
        <v>6</v>
      </c>
      <c r="K6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604">
        <f>INDEX(Sheet9!H$1:H$30,MATCH(Data[[#This Row],[Subject]],Sheet9!A$1:A$30))</f>
        <v>0.875</v>
      </c>
      <c r="M604" t="str">
        <f>IF(J603=Data[[#This Row],[PrsntOrd]]-1,IF(OR(Data[[#This Row],[ID]]=B603+8,Data[[#This Row],[ID]]=B603-8),"Y",""),"")</f>
        <v>Y</v>
      </c>
    </row>
    <row r="605" spans="1:13">
      <c r="A605">
        <v>115</v>
      </c>
      <c r="B605">
        <v>2</v>
      </c>
      <c r="C605" t="s">
        <v>40</v>
      </c>
      <c r="D605" t="s">
        <v>30</v>
      </c>
      <c r="E605" t="s">
        <v>15</v>
      </c>
      <c r="F605">
        <v>5.33</v>
      </c>
      <c r="G605" t="s">
        <v>19</v>
      </c>
      <c r="H605" t="s">
        <v>15</v>
      </c>
      <c r="I605" t="str">
        <f>IF(Data[[#This Row],[Truth Value]]=Data[[#This Row],[Correct]], "", "1")</f>
        <v/>
      </c>
      <c r="J605">
        <v>9</v>
      </c>
      <c r="K6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05">
        <f>INDEX(Sheet9!H$1:H$30,MATCH(Data[[#This Row],[Subject]],Sheet9!A$1:A$30))</f>
        <v>0.875</v>
      </c>
      <c r="M605" t="str">
        <f>IF(J604=Data[[#This Row],[PrsntOrd]]-1,IF(OR(Data[[#This Row],[ID]]=B604+8,Data[[#This Row],[ID]]=B604-8),"Y",""),"")</f>
        <v/>
      </c>
    </row>
    <row r="606" spans="1:13">
      <c r="A606">
        <v>115</v>
      </c>
      <c r="B606">
        <v>10</v>
      </c>
      <c r="C606" t="s">
        <v>29</v>
      </c>
      <c r="D606" t="s">
        <v>30</v>
      </c>
      <c r="E606" t="s">
        <v>22</v>
      </c>
      <c r="F606">
        <v>6.835</v>
      </c>
      <c r="G606" t="s">
        <v>16</v>
      </c>
      <c r="H606" t="s">
        <v>22</v>
      </c>
      <c r="I606" t="str">
        <f>IF(Data[[#This Row],[Truth Value]]=Data[[#This Row],[Correct]], "", "1")</f>
        <v/>
      </c>
      <c r="J606">
        <v>11</v>
      </c>
      <c r="K6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06">
        <f>INDEX(Sheet9!H$1:H$30,MATCH(Data[[#This Row],[Subject]],Sheet9!A$1:A$30))</f>
        <v>0.875</v>
      </c>
      <c r="M606" t="str">
        <f>IF(J605=Data[[#This Row],[PrsntOrd]]-1,IF(OR(Data[[#This Row],[ID]]=B605+8,Data[[#This Row],[ID]]=B605-8),"Y",""),"")</f>
        <v/>
      </c>
    </row>
    <row r="607" spans="1:13">
      <c r="A607">
        <v>115</v>
      </c>
      <c r="B607">
        <v>8</v>
      </c>
      <c r="C607" t="s">
        <v>27</v>
      </c>
      <c r="D607" t="s">
        <v>28</v>
      </c>
      <c r="E607" t="s">
        <v>22</v>
      </c>
      <c r="F607">
        <v>3.996</v>
      </c>
      <c r="G607" t="s">
        <v>19</v>
      </c>
      <c r="H607" t="s">
        <v>22</v>
      </c>
      <c r="I607" t="str">
        <f>IF(Data[[#This Row],[Truth Value]]=Data[[#This Row],[Correct]], "", "1")</f>
        <v/>
      </c>
      <c r="J607">
        <v>14</v>
      </c>
      <c r="K6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07">
        <f>INDEX(Sheet9!H$1:H$30,MATCH(Data[[#This Row],[Subject]],Sheet9!A$1:A$30))</f>
        <v>0.875</v>
      </c>
      <c r="M607" t="str">
        <f>IF(J606=Data[[#This Row],[PrsntOrd]]-1,IF(OR(Data[[#This Row],[ID]]=B606+8,Data[[#This Row],[ID]]=B606-8),"Y",""),"")</f>
        <v/>
      </c>
    </row>
    <row r="608" spans="1:13">
      <c r="A608">
        <v>115</v>
      </c>
      <c r="B608">
        <v>1</v>
      </c>
      <c r="C608" t="s">
        <v>45</v>
      </c>
      <c r="D608" t="s">
        <v>46</v>
      </c>
      <c r="E608" t="s">
        <v>22</v>
      </c>
      <c r="F608">
        <v>5.4340000000000002</v>
      </c>
      <c r="G608" t="s">
        <v>19</v>
      </c>
      <c r="H608" t="s">
        <v>22</v>
      </c>
      <c r="I608" t="str">
        <f>IF(Data[[#This Row],[Truth Value]]=Data[[#This Row],[Correct]], "", "1")</f>
        <v/>
      </c>
      <c r="J608">
        <v>16</v>
      </c>
      <c r="K6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08">
        <f>INDEX(Sheet9!H$1:H$30,MATCH(Data[[#This Row],[Subject]],Sheet9!A$1:A$30))</f>
        <v>0.875</v>
      </c>
      <c r="M608" t="str">
        <f>IF(J607=Data[[#This Row],[PrsntOrd]]-1,IF(OR(Data[[#This Row],[ID]]=B607+8,Data[[#This Row],[ID]]=B607-8),"Y",""),"")</f>
        <v/>
      </c>
    </row>
    <row r="609" spans="1:13">
      <c r="A609">
        <v>115</v>
      </c>
      <c r="B609">
        <v>16</v>
      </c>
      <c r="C609" t="s">
        <v>13</v>
      </c>
      <c r="D609" t="s">
        <v>14</v>
      </c>
      <c r="E609" t="s">
        <v>15</v>
      </c>
      <c r="F609">
        <v>5.66</v>
      </c>
      <c r="G609" t="s">
        <v>16</v>
      </c>
      <c r="H609" t="s">
        <v>15</v>
      </c>
      <c r="I609" t="str">
        <f>IF(Data[[#This Row],[Truth Value]]=Data[[#This Row],[Correct]], "", "1")</f>
        <v/>
      </c>
      <c r="J609">
        <v>19</v>
      </c>
      <c r="K6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09">
        <f>INDEX(Sheet9!H$1:H$30,MATCH(Data[[#This Row],[Subject]],Sheet9!A$1:A$30))</f>
        <v>0.875</v>
      </c>
      <c r="M609" t="str">
        <f>IF(J608=Data[[#This Row],[PrsntOrd]]-1,IF(OR(Data[[#This Row],[ID]]=B608+8,Data[[#This Row],[ID]]=B608-8),"Y",""),"")</f>
        <v/>
      </c>
    </row>
    <row r="610" spans="1:13">
      <c r="A610">
        <v>115</v>
      </c>
      <c r="B610">
        <v>5</v>
      </c>
      <c r="C610" t="s">
        <v>33</v>
      </c>
      <c r="D610" t="s">
        <v>34</v>
      </c>
      <c r="E610" t="s">
        <v>22</v>
      </c>
      <c r="F610">
        <v>7.6040000000000001</v>
      </c>
      <c r="G610" t="s">
        <v>19</v>
      </c>
      <c r="H610" t="s">
        <v>22</v>
      </c>
      <c r="I610" t="str">
        <f>IF(Data[[#This Row],[Truth Value]]=Data[[#This Row],[Correct]], "", "1")</f>
        <v/>
      </c>
      <c r="J610">
        <v>23</v>
      </c>
      <c r="K6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10">
        <f>INDEX(Sheet9!H$1:H$30,MATCH(Data[[#This Row],[Subject]],Sheet9!A$1:A$30))</f>
        <v>0.875</v>
      </c>
      <c r="M610" t="str">
        <f>IF(J609=Data[[#This Row],[PrsntOrd]]-1,IF(OR(Data[[#This Row],[ID]]=B609+8,Data[[#This Row],[ID]]=B609-8),"Y",""),"")</f>
        <v/>
      </c>
    </row>
    <row r="611" spans="1:13">
      <c r="A611">
        <v>115</v>
      </c>
      <c r="B611">
        <v>11</v>
      </c>
      <c r="C611" t="s">
        <v>35</v>
      </c>
      <c r="D611" t="s">
        <v>36</v>
      </c>
      <c r="E611" t="s">
        <v>15</v>
      </c>
      <c r="F611">
        <v>5.6760000000000002</v>
      </c>
      <c r="G611" t="s">
        <v>16</v>
      </c>
      <c r="H611" t="s">
        <v>15</v>
      </c>
      <c r="I611" t="str">
        <f>IF(Data[[#This Row],[Truth Value]]=Data[[#This Row],[Correct]], "", "1")</f>
        <v/>
      </c>
      <c r="J611">
        <v>24</v>
      </c>
      <c r="K6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11">
        <f>INDEX(Sheet9!H$1:H$30,MATCH(Data[[#This Row],[Subject]],Sheet9!A$1:A$30))</f>
        <v>0.875</v>
      </c>
      <c r="M611" t="str">
        <f>IF(J610=Data[[#This Row],[PrsntOrd]]-1,IF(OR(Data[[#This Row],[ID]]=B610+8,Data[[#This Row],[ID]]=B610-8),"Y",""),"")</f>
        <v/>
      </c>
    </row>
    <row r="612" spans="1:13">
      <c r="A612">
        <v>115</v>
      </c>
      <c r="B612">
        <v>13</v>
      </c>
      <c r="C612" t="s">
        <v>25</v>
      </c>
      <c r="D612" t="s">
        <v>99</v>
      </c>
      <c r="E612" t="s">
        <v>15</v>
      </c>
      <c r="F612">
        <v>6.2190000000000003</v>
      </c>
      <c r="G612" t="s">
        <v>16</v>
      </c>
      <c r="H612" t="s">
        <v>15</v>
      </c>
      <c r="I612" t="str">
        <f>IF(Data[[#This Row],[Truth Value]]=Data[[#This Row],[Correct]], "", "1")</f>
        <v/>
      </c>
      <c r="J612">
        <v>27</v>
      </c>
      <c r="K6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12">
        <f>INDEX(Sheet9!H$1:H$30,MATCH(Data[[#This Row],[Subject]],Sheet9!A$1:A$30))</f>
        <v>0.875</v>
      </c>
      <c r="M612" t="str">
        <f>IF(J611=Data[[#This Row],[PrsntOrd]]-1,IF(OR(Data[[#This Row],[ID]]=B611+8,Data[[#This Row],[ID]]=B611-8),"Y",""),"")</f>
        <v/>
      </c>
    </row>
    <row r="613" spans="1:13">
      <c r="A613">
        <v>115</v>
      </c>
      <c r="B613">
        <v>3</v>
      </c>
      <c r="C613" t="s">
        <v>39</v>
      </c>
      <c r="D613" t="s">
        <v>36</v>
      </c>
      <c r="E613" t="s">
        <v>15</v>
      </c>
      <c r="F613">
        <v>3.4009999999999998</v>
      </c>
      <c r="G613" t="s">
        <v>19</v>
      </c>
      <c r="H613" t="s">
        <v>15</v>
      </c>
      <c r="I613" t="str">
        <f>IF(Data[[#This Row],[Truth Value]]=Data[[#This Row],[Correct]], "", "1")</f>
        <v/>
      </c>
      <c r="J613">
        <v>28</v>
      </c>
      <c r="K6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13">
        <f>INDEX(Sheet9!H$1:H$30,MATCH(Data[[#This Row],[Subject]],Sheet9!A$1:A$30))</f>
        <v>0.875</v>
      </c>
      <c r="M613" t="str">
        <f>IF(J612=Data[[#This Row],[PrsntOrd]]-1,IF(OR(Data[[#This Row],[ID]]=B612+8,Data[[#This Row],[ID]]=B612-8),"Y",""),"")</f>
        <v/>
      </c>
    </row>
    <row r="614" spans="1:13">
      <c r="A614">
        <v>115</v>
      </c>
      <c r="B614">
        <v>9</v>
      </c>
      <c r="C614" t="s">
        <v>23</v>
      </c>
      <c r="D614" t="s">
        <v>24</v>
      </c>
      <c r="E614" t="s">
        <v>15</v>
      </c>
      <c r="F614">
        <v>4.4829999999999997</v>
      </c>
      <c r="G614" t="s">
        <v>16</v>
      </c>
      <c r="H614" t="s">
        <v>15</v>
      </c>
      <c r="I614" t="str">
        <f>IF(Data[[#This Row],[Truth Value]]=Data[[#This Row],[Correct]], "", "1")</f>
        <v/>
      </c>
      <c r="J614">
        <v>31</v>
      </c>
      <c r="K6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14">
        <f>INDEX(Sheet9!H$1:H$30,MATCH(Data[[#This Row],[Subject]],Sheet9!A$1:A$30))</f>
        <v>0.875</v>
      </c>
      <c r="M614" t="str">
        <f>IF(J613=Data[[#This Row],[PrsntOrd]]-1,IF(OR(Data[[#This Row],[ID]]=B613+8,Data[[#This Row],[ID]]=B613-8),"Y",""),"")</f>
        <v/>
      </c>
    </row>
    <row r="615" spans="1:13">
      <c r="A615">
        <v>115</v>
      </c>
      <c r="B615">
        <v>6</v>
      </c>
      <c r="C615" t="s">
        <v>17</v>
      </c>
      <c r="D615" t="s">
        <v>18</v>
      </c>
      <c r="E615" t="s">
        <v>15</v>
      </c>
      <c r="F615">
        <v>3.331</v>
      </c>
      <c r="G615" t="s">
        <v>19</v>
      </c>
      <c r="H615" t="s">
        <v>15</v>
      </c>
      <c r="I615" t="str">
        <f>IF(Data[[#This Row],[Truth Value]]=Data[[#This Row],[Correct]], "", "1")</f>
        <v/>
      </c>
      <c r="J615">
        <v>32</v>
      </c>
      <c r="K6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15">
        <f>INDEX(Sheet9!H$1:H$30,MATCH(Data[[#This Row],[Subject]],Sheet9!A$1:A$30))</f>
        <v>0.875</v>
      </c>
      <c r="M615" t="str">
        <f>IF(J614=Data[[#This Row],[PrsntOrd]]-1,IF(OR(Data[[#This Row],[ID]]=B614+8,Data[[#This Row],[ID]]=B614-8),"Y",""),"")</f>
        <v/>
      </c>
    </row>
    <row r="616" spans="1:13">
      <c r="A616">
        <v>115</v>
      </c>
      <c r="B616">
        <v>12</v>
      </c>
      <c r="C616" t="s">
        <v>41</v>
      </c>
      <c r="D616" t="s">
        <v>42</v>
      </c>
      <c r="E616" t="s">
        <v>22</v>
      </c>
      <c r="F616">
        <v>5.2990000000000004</v>
      </c>
      <c r="G616" t="s">
        <v>16</v>
      </c>
      <c r="H616" t="s">
        <v>22</v>
      </c>
      <c r="I616" t="str">
        <f>IF(Data[[#This Row],[Truth Value]]=Data[[#This Row],[Correct]], "", "1")</f>
        <v/>
      </c>
      <c r="J616">
        <v>37</v>
      </c>
      <c r="K6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16">
        <f>INDEX(Sheet9!H$1:H$30,MATCH(Data[[#This Row],[Subject]],Sheet9!A$1:A$30))</f>
        <v>0.875</v>
      </c>
      <c r="M616" t="str">
        <f>IF(J615=Data[[#This Row],[PrsntOrd]]-1,IF(OR(Data[[#This Row],[ID]]=B615+8,Data[[#This Row],[ID]]=B615-8),"Y",""),"")</f>
        <v/>
      </c>
    </row>
    <row r="617" spans="1:13">
      <c r="A617">
        <v>115</v>
      </c>
      <c r="B617">
        <v>4</v>
      </c>
      <c r="C617" t="s">
        <v>31</v>
      </c>
      <c r="D617" t="s">
        <v>32</v>
      </c>
      <c r="E617" t="s">
        <v>15</v>
      </c>
      <c r="F617">
        <v>4.7149999999999999</v>
      </c>
      <c r="G617" t="s">
        <v>19</v>
      </c>
      <c r="H617" t="s">
        <v>15</v>
      </c>
      <c r="I617" t="str">
        <f>IF(Data[[#This Row],[Truth Value]]=Data[[#This Row],[Correct]], "", "1")</f>
        <v/>
      </c>
      <c r="J617">
        <v>40</v>
      </c>
      <c r="K6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17">
        <f>INDEX(Sheet9!H$1:H$30,MATCH(Data[[#This Row],[Subject]],Sheet9!A$1:A$30))</f>
        <v>0.875</v>
      </c>
      <c r="M617" t="str">
        <f>IF(J616=Data[[#This Row],[PrsntOrd]]-1,IF(OR(Data[[#This Row],[ID]]=B616+8,Data[[#This Row],[ID]]=B616-8),"Y",""),"")</f>
        <v/>
      </c>
    </row>
    <row r="618" spans="1:13">
      <c r="A618">
        <v>115</v>
      </c>
      <c r="B618">
        <v>17</v>
      </c>
      <c r="C618" t="s">
        <v>47</v>
      </c>
      <c r="D618" t="s">
        <v>48</v>
      </c>
      <c r="E618" t="s">
        <v>15</v>
      </c>
      <c r="F618">
        <v>3.5539999999999998</v>
      </c>
      <c r="G618" t="s">
        <v>49</v>
      </c>
      <c r="H618" t="s">
        <v>15</v>
      </c>
      <c r="I618" t="str">
        <f>IF(Data[[#This Row],[Truth Value]]=Data[[#This Row],[Correct]], "", "1")</f>
        <v/>
      </c>
      <c r="J618">
        <v>30</v>
      </c>
      <c r="K6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18">
        <f>INDEX(Sheet9!H$1:H$30,MATCH(Data[[#This Row],[Subject]],Sheet9!A$1:A$30))</f>
        <v>0.875</v>
      </c>
      <c r="M618" t="str">
        <f>IF(J617=Data[[#This Row],[PrsntOrd]]-1,IF(OR(Data[[#This Row],[ID]]=B617+8,Data[[#This Row],[ID]]=B617-8),"Y",""),"")</f>
        <v/>
      </c>
    </row>
    <row r="619" spans="1:13">
      <c r="A619">
        <v>115</v>
      </c>
      <c r="B619">
        <v>18</v>
      </c>
      <c r="C619" t="s">
        <v>50</v>
      </c>
      <c r="D619" t="s">
        <v>51</v>
      </c>
      <c r="E619" t="s">
        <v>15</v>
      </c>
      <c r="F619">
        <v>3.923</v>
      </c>
      <c r="G619" t="s">
        <v>49</v>
      </c>
      <c r="H619" t="s">
        <v>15</v>
      </c>
      <c r="I619" t="str">
        <f>IF(Data[[#This Row],[Truth Value]]=Data[[#This Row],[Correct]], "", "1")</f>
        <v/>
      </c>
      <c r="J619">
        <v>21</v>
      </c>
      <c r="K6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19">
        <f>INDEX(Sheet9!H$1:H$30,MATCH(Data[[#This Row],[Subject]],Sheet9!A$1:A$30))</f>
        <v>0.875</v>
      </c>
      <c r="M619" t="str">
        <f>IF(J618=Data[[#This Row],[PrsntOrd]]-1,IF(OR(Data[[#This Row],[ID]]=B618+8,Data[[#This Row],[ID]]=B618-8),"Y",""),"")</f>
        <v/>
      </c>
    </row>
    <row r="620" spans="1:13">
      <c r="A620">
        <v>115</v>
      </c>
      <c r="B620">
        <v>19</v>
      </c>
      <c r="C620" t="s">
        <v>52</v>
      </c>
      <c r="D620" t="s">
        <v>53</v>
      </c>
      <c r="E620" t="s">
        <v>22</v>
      </c>
      <c r="F620">
        <v>4.5140000000000002</v>
      </c>
      <c r="G620" t="s">
        <v>49</v>
      </c>
      <c r="H620" t="s">
        <v>22</v>
      </c>
      <c r="I620" t="str">
        <f>IF(Data[[#This Row],[Truth Value]]=Data[[#This Row],[Correct]], "", "1")</f>
        <v/>
      </c>
      <c r="J620">
        <v>10</v>
      </c>
      <c r="K6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0">
        <f>INDEX(Sheet9!H$1:H$30,MATCH(Data[[#This Row],[Subject]],Sheet9!A$1:A$30))</f>
        <v>0.875</v>
      </c>
      <c r="M620" t="str">
        <f>IF(J619=Data[[#This Row],[PrsntOrd]]-1,IF(OR(Data[[#This Row],[ID]]=B619+8,Data[[#This Row],[ID]]=B619-8),"Y",""),"")</f>
        <v/>
      </c>
    </row>
    <row r="621" spans="1:13">
      <c r="A621">
        <v>115</v>
      </c>
      <c r="B621">
        <v>20</v>
      </c>
      <c r="C621" t="s">
        <v>54</v>
      </c>
      <c r="D621" t="s">
        <v>55</v>
      </c>
      <c r="E621" t="s">
        <v>22</v>
      </c>
      <c r="F621">
        <v>3.4340000000000002</v>
      </c>
      <c r="G621" t="s">
        <v>49</v>
      </c>
      <c r="H621" t="s">
        <v>22</v>
      </c>
      <c r="I621" t="str">
        <f>IF(Data[[#This Row],[Truth Value]]=Data[[#This Row],[Correct]], "", "1")</f>
        <v/>
      </c>
      <c r="J621">
        <v>13</v>
      </c>
      <c r="K6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1">
        <f>INDEX(Sheet9!H$1:H$30,MATCH(Data[[#This Row],[Subject]],Sheet9!A$1:A$30))</f>
        <v>0.875</v>
      </c>
      <c r="M621" t="str">
        <f>IF(J620=Data[[#This Row],[PrsntOrd]]-1,IF(OR(Data[[#This Row],[ID]]=B620+8,Data[[#This Row],[ID]]=B620-8),"Y",""),"")</f>
        <v/>
      </c>
    </row>
    <row r="622" spans="1:13">
      <c r="A622">
        <v>115</v>
      </c>
      <c r="B622">
        <v>21</v>
      </c>
      <c r="C622" t="s">
        <v>56</v>
      </c>
      <c r="D622" t="s">
        <v>57</v>
      </c>
      <c r="E622" t="s">
        <v>22</v>
      </c>
      <c r="F622">
        <v>11.07</v>
      </c>
      <c r="G622" t="s">
        <v>49</v>
      </c>
      <c r="H622" t="s">
        <v>22</v>
      </c>
      <c r="I622" t="str">
        <f>IF(Data[[#This Row],[Truth Value]]=Data[[#This Row],[Correct]], "", "1")</f>
        <v/>
      </c>
      <c r="J622">
        <v>1</v>
      </c>
      <c r="K6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2">
        <f>INDEX(Sheet9!H$1:H$30,MATCH(Data[[#This Row],[Subject]],Sheet9!A$1:A$30))</f>
        <v>0.875</v>
      </c>
      <c r="M622" t="str">
        <f>IF(J621=Data[[#This Row],[PrsntOrd]]-1,IF(OR(Data[[#This Row],[ID]]=B621+8,Data[[#This Row],[ID]]=B621-8),"Y",""),"")</f>
        <v/>
      </c>
    </row>
    <row r="623" spans="1:13">
      <c r="A623">
        <v>115</v>
      </c>
      <c r="B623">
        <v>22</v>
      </c>
      <c r="C623" t="s">
        <v>58</v>
      </c>
      <c r="D623" t="s">
        <v>59</v>
      </c>
      <c r="E623" t="s">
        <v>15</v>
      </c>
      <c r="F623">
        <v>2.6739999999999999</v>
      </c>
      <c r="G623" t="s">
        <v>49</v>
      </c>
      <c r="H623" t="s">
        <v>15</v>
      </c>
      <c r="I623" t="str">
        <f>IF(Data[[#This Row],[Truth Value]]=Data[[#This Row],[Correct]], "", "1")</f>
        <v/>
      </c>
      <c r="J623">
        <v>38</v>
      </c>
      <c r="K6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3">
        <f>INDEX(Sheet9!H$1:H$30,MATCH(Data[[#This Row],[Subject]],Sheet9!A$1:A$30))</f>
        <v>0.875</v>
      </c>
      <c r="M623" t="str">
        <f>IF(J622=Data[[#This Row],[PrsntOrd]]-1,IF(OR(Data[[#This Row],[ID]]=B622+8,Data[[#This Row],[ID]]=B622-8),"Y",""),"")</f>
        <v/>
      </c>
    </row>
    <row r="624" spans="1:13">
      <c r="A624">
        <v>115</v>
      </c>
      <c r="B624">
        <v>23</v>
      </c>
      <c r="C624" t="s">
        <v>60</v>
      </c>
      <c r="D624" t="s">
        <v>98</v>
      </c>
      <c r="E624" t="s">
        <v>15</v>
      </c>
      <c r="F624">
        <v>3.2810000000000001</v>
      </c>
      <c r="G624" t="s">
        <v>49</v>
      </c>
      <c r="H624" t="s">
        <v>15</v>
      </c>
      <c r="I624" t="str">
        <f>IF(Data[[#This Row],[Truth Value]]=Data[[#This Row],[Correct]], "", "1")</f>
        <v/>
      </c>
      <c r="J624">
        <v>34</v>
      </c>
      <c r="K6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4">
        <f>INDEX(Sheet9!H$1:H$30,MATCH(Data[[#This Row],[Subject]],Sheet9!A$1:A$30))</f>
        <v>0.875</v>
      </c>
      <c r="M624" t="str">
        <f>IF(J623=Data[[#This Row],[PrsntOrd]]-1,IF(OR(Data[[#This Row],[ID]]=B623+8,Data[[#This Row],[ID]]=B623-8),"Y",""),"")</f>
        <v/>
      </c>
    </row>
    <row r="625" spans="1:13">
      <c r="A625">
        <v>115</v>
      </c>
      <c r="B625">
        <v>24</v>
      </c>
      <c r="C625" t="s">
        <v>62</v>
      </c>
      <c r="D625" t="s">
        <v>63</v>
      </c>
      <c r="E625" t="s">
        <v>22</v>
      </c>
      <c r="F625">
        <v>4.6340000000000003</v>
      </c>
      <c r="G625" t="s">
        <v>49</v>
      </c>
      <c r="H625" t="s">
        <v>22</v>
      </c>
      <c r="I625" t="str">
        <f>IF(Data[[#This Row],[Truth Value]]=Data[[#This Row],[Correct]], "", "1")</f>
        <v/>
      </c>
      <c r="J625">
        <v>17</v>
      </c>
      <c r="K6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5">
        <f>INDEX(Sheet9!H$1:H$30,MATCH(Data[[#This Row],[Subject]],Sheet9!A$1:A$30))</f>
        <v>0.875</v>
      </c>
      <c r="M625" t="str">
        <f>IF(J624=Data[[#This Row],[PrsntOrd]]-1,IF(OR(Data[[#This Row],[ID]]=B624+8,Data[[#This Row],[ID]]=B624-8),"Y",""),"")</f>
        <v/>
      </c>
    </row>
    <row r="626" spans="1:13">
      <c r="A626">
        <v>115</v>
      </c>
      <c r="B626">
        <v>25</v>
      </c>
      <c r="C626" t="s">
        <v>64</v>
      </c>
      <c r="D626" t="s">
        <v>65</v>
      </c>
      <c r="E626" t="s">
        <v>15</v>
      </c>
      <c r="F626">
        <v>5.1150000000000002</v>
      </c>
      <c r="G626" t="s">
        <v>66</v>
      </c>
      <c r="H626" t="s">
        <v>15</v>
      </c>
      <c r="I626" t="str">
        <f>IF(Data[[#This Row],[Truth Value]]=Data[[#This Row],[Correct]], "", "1")</f>
        <v/>
      </c>
      <c r="J626">
        <v>20</v>
      </c>
      <c r="K6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6">
        <f>INDEX(Sheet9!H$1:H$30,MATCH(Data[[#This Row],[Subject]],Sheet9!A$1:A$30))</f>
        <v>0.875</v>
      </c>
      <c r="M626" t="str">
        <f>IF(J625=Data[[#This Row],[PrsntOrd]]-1,IF(OR(Data[[#This Row],[ID]]=B625+8,Data[[#This Row],[ID]]=B625-8),"Y",""),"")</f>
        <v/>
      </c>
    </row>
    <row r="627" spans="1:13">
      <c r="A627">
        <v>115</v>
      </c>
      <c r="B627">
        <v>26</v>
      </c>
      <c r="C627" t="s">
        <v>67</v>
      </c>
      <c r="D627" t="s">
        <v>68</v>
      </c>
      <c r="E627" t="s">
        <v>22</v>
      </c>
      <c r="F627">
        <v>5.29</v>
      </c>
      <c r="G627" t="s">
        <v>66</v>
      </c>
      <c r="H627" t="s">
        <v>22</v>
      </c>
      <c r="I627" t="str">
        <f>IF(Data[[#This Row],[Truth Value]]=Data[[#This Row],[Correct]], "", "1")</f>
        <v/>
      </c>
      <c r="J627">
        <v>8</v>
      </c>
      <c r="K6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7">
        <f>INDEX(Sheet9!H$1:H$30,MATCH(Data[[#This Row],[Subject]],Sheet9!A$1:A$30))</f>
        <v>0.875</v>
      </c>
      <c r="M627" t="str">
        <f>IF(J626=Data[[#This Row],[PrsntOrd]]-1,IF(OR(Data[[#This Row],[ID]]=B626+8,Data[[#This Row],[ID]]=B626-8),"Y",""),"")</f>
        <v/>
      </c>
    </row>
    <row r="628" spans="1:13">
      <c r="A628">
        <v>115</v>
      </c>
      <c r="B628">
        <v>27</v>
      </c>
      <c r="C628" t="s">
        <v>69</v>
      </c>
      <c r="D628" t="s">
        <v>70</v>
      </c>
      <c r="E628" t="s">
        <v>15</v>
      </c>
      <c r="F628">
        <v>3.6989999999999998</v>
      </c>
      <c r="G628" t="s">
        <v>66</v>
      </c>
      <c r="H628" t="s">
        <v>15</v>
      </c>
      <c r="I628" t="str">
        <f>IF(Data[[#This Row],[Truth Value]]=Data[[#This Row],[Correct]], "", "1")</f>
        <v/>
      </c>
      <c r="J628">
        <v>39</v>
      </c>
      <c r="K6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8">
        <f>INDEX(Sheet9!H$1:H$30,MATCH(Data[[#This Row],[Subject]],Sheet9!A$1:A$30))</f>
        <v>0.875</v>
      </c>
      <c r="M628" t="str">
        <f>IF(J627=Data[[#This Row],[PrsntOrd]]-1,IF(OR(Data[[#This Row],[ID]]=B627+8,Data[[#This Row],[ID]]=B627-8),"Y",""),"")</f>
        <v/>
      </c>
    </row>
    <row r="629" spans="1:13">
      <c r="A629">
        <v>115</v>
      </c>
      <c r="B629">
        <v>28</v>
      </c>
      <c r="C629" t="s">
        <v>71</v>
      </c>
      <c r="D629" t="s">
        <v>72</v>
      </c>
      <c r="E629" t="s">
        <v>15</v>
      </c>
      <c r="F629">
        <v>5.09</v>
      </c>
      <c r="G629" t="s">
        <v>66</v>
      </c>
      <c r="H629" t="s">
        <v>15</v>
      </c>
      <c r="I629" t="str">
        <f>IF(Data[[#This Row],[Truth Value]]=Data[[#This Row],[Correct]], "", "1")</f>
        <v/>
      </c>
      <c r="J629">
        <v>4</v>
      </c>
      <c r="K6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29">
        <f>INDEX(Sheet9!H$1:H$30,MATCH(Data[[#This Row],[Subject]],Sheet9!A$1:A$30))</f>
        <v>0.875</v>
      </c>
      <c r="M629" t="str">
        <f>IF(J628=Data[[#This Row],[PrsntOrd]]-1,IF(OR(Data[[#This Row],[ID]]=B628+8,Data[[#This Row],[ID]]=B628-8),"Y",""),"")</f>
        <v/>
      </c>
    </row>
    <row r="630" spans="1:13">
      <c r="A630">
        <v>115</v>
      </c>
      <c r="B630">
        <v>29</v>
      </c>
      <c r="C630" t="s">
        <v>73</v>
      </c>
      <c r="D630" t="s">
        <v>74</v>
      </c>
      <c r="E630" t="s">
        <v>15</v>
      </c>
      <c r="F630">
        <v>4.7300000000000004</v>
      </c>
      <c r="G630" t="s">
        <v>66</v>
      </c>
      <c r="H630" t="s">
        <v>15</v>
      </c>
      <c r="I630" t="str">
        <f>IF(Data[[#This Row],[Truth Value]]=Data[[#This Row],[Correct]], "", "1")</f>
        <v/>
      </c>
      <c r="J630">
        <v>26</v>
      </c>
      <c r="K6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0">
        <f>INDEX(Sheet9!H$1:H$30,MATCH(Data[[#This Row],[Subject]],Sheet9!A$1:A$30))</f>
        <v>0.875</v>
      </c>
      <c r="M630" t="str">
        <f>IF(J629=Data[[#This Row],[PrsntOrd]]-1,IF(OR(Data[[#This Row],[ID]]=B629+8,Data[[#This Row],[ID]]=B629-8),"Y",""),"")</f>
        <v/>
      </c>
    </row>
    <row r="631" spans="1:13">
      <c r="A631">
        <v>115</v>
      </c>
      <c r="B631">
        <v>30</v>
      </c>
      <c r="C631" t="s">
        <v>75</v>
      </c>
      <c r="D631" t="s">
        <v>76</v>
      </c>
      <c r="E631" t="s">
        <v>22</v>
      </c>
      <c r="F631">
        <v>4.7779999999999996</v>
      </c>
      <c r="G631" t="s">
        <v>66</v>
      </c>
      <c r="H631" t="s">
        <v>22</v>
      </c>
      <c r="I631" t="str">
        <f>IF(Data[[#This Row],[Truth Value]]=Data[[#This Row],[Correct]], "", "1")</f>
        <v/>
      </c>
      <c r="J631">
        <v>35</v>
      </c>
      <c r="K6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1">
        <f>INDEX(Sheet9!H$1:H$30,MATCH(Data[[#This Row],[Subject]],Sheet9!A$1:A$30))</f>
        <v>0.875</v>
      </c>
      <c r="M631" t="str">
        <f>IF(J630=Data[[#This Row],[PrsntOrd]]-1,IF(OR(Data[[#This Row],[ID]]=B630+8,Data[[#This Row],[ID]]=B630-8),"Y",""),"")</f>
        <v/>
      </c>
    </row>
    <row r="632" spans="1:13">
      <c r="A632">
        <v>115</v>
      </c>
      <c r="B632">
        <v>31</v>
      </c>
      <c r="C632" t="s">
        <v>77</v>
      </c>
      <c r="D632" t="s">
        <v>78</v>
      </c>
      <c r="E632" t="s">
        <v>22</v>
      </c>
      <c r="F632">
        <v>2.899</v>
      </c>
      <c r="G632" t="s">
        <v>66</v>
      </c>
      <c r="H632" t="s">
        <v>22</v>
      </c>
      <c r="I632" t="str">
        <f>IF(Data[[#This Row],[Truth Value]]=Data[[#This Row],[Correct]], "", "1")</f>
        <v/>
      </c>
      <c r="J632">
        <v>25</v>
      </c>
      <c r="K6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2">
        <f>INDEX(Sheet9!H$1:H$30,MATCH(Data[[#This Row],[Subject]],Sheet9!A$1:A$30))</f>
        <v>0.875</v>
      </c>
      <c r="M632" t="str">
        <f>IF(J631=Data[[#This Row],[PrsntOrd]]-1,IF(OR(Data[[#This Row],[ID]]=B631+8,Data[[#This Row],[ID]]=B631-8),"Y",""),"")</f>
        <v/>
      </c>
    </row>
    <row r="633" spans="1:13">
      <c r="A633">
        <v>115</v>
      </c>
      <c r="B633">
        <v>32</v>
      </c>
      <c r="C633" t="s">
        <v>79</v>
      </c>
      <c r="D633" t="s">
        <v>80</v>
      </c>
      <c r="E633" t="s">
        <v>22</v>
      </c>
      <c r="F633">
        <v>3.9540000000000002</v>
      </c>
      <c r="G633" t="s">
        <v>66</v>
      </c>
      <c r="H633" t="s">
        <v>22</v>
      </c>
      <c r="I633" t="str">
        <f>IF(Data[[#This Row],[Truth Value]]=Data[[#This Row],[Correct]], "", "1")</f>
        <v/>
      </c>
      <c r="J633">
        <v>12</v>
      </c>
      <c r="K6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3">
        <f>INDEX(Sheet9!H$1:H$30,MATCH(Data[[#This Row],[Subject]],Sheet9!A$1:A$30))</f>
        <v>0.875</v>
      </c>
      <c r="M633" t="str">
        <f>IF(J632=Data[[#This Row],[PrsntOrd]]-1,IF(OR(Data[[#This Row],[ID]]=B632+8,Data[[#This Row],[ID]]=B632-8),"Y",""),"")</f>
        <v/>
      </c>
    </row>
    <row r="634" spans="1:13">
      <c r="A634">
        <v>115</v>
      </c>
      <c r="B634">
        <v>33</v>
      </c>
      <c r="C634" t="s">
        <v>81</v>
      </c>
      <c r="D634" t="s">
        <v>82</v>
      </c>
      <c r="E634" t="s">
        <v>22</v>
      </c>
      <c r="F634">
        <v>3.7309999999999999</v>
      </c>
      <c r="G634" t="s">
        <v>83</v>
      </c>
      <c r="H634" t="s">
        <v>22</v>
      </c>
      <c r="I634" t="str">
        <f>IF(Data[[#This Row],[Truth Value]]=Data[[#This Row],[Correct]], "", "1")</f>
        <v/>
      </c>
      <c r="J634">
        <v>29</v>
      </c>
      <c r="K6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4">
        <f>INDEX(Sheet9!H$1:H$30,MATCH(Data[[#This Row],[Subject]],Sheet9!A$1:A$30))</f>
        <v>0.875</v>
      </c>
      <c r="M634" t="str">
        <f>IF(J633=Data[[#This Row],[PrsntOrd]]-1,IF(OR(Data[[#This Row],[ID]]=B633+8,Data[[#This Row],[ID]]=B633-8),"Y",""),"")</f>
        <v/>
      </c>
    </row>
    <row r="635" spans="1:13">
      <c r="A635">
        <v>115</v>
      </c>
      <c r="B635">
        <v>34</v>
      </c>
      <c r="C635" t="s">
        <v>84</v>
      </c>
      <c r="D635" t="s">
        <v>85</v>
      </c>
      <c r="E635" t="s">
        <v>15</v>
      </c>
      <c r="F635">
        <v>11.17</v>
      </c>
      <c r="G635" t="s">
        <v>83</v>
      </c>
      <c r="H635" t="s">
        <v>15</v>
      </c>
      <c r="I635" t="str">
        <f>IF(Data[[#This Row],[Truth Value]]=Data[[#This Row],[Correct]], "", "1")</f>
        <v/>
      </c>
      <c r="J635">
        <v>2</v>
      </c>
      <c r="K6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5">
        <f>INDEX(Sheet9!H$1:H$30,MATCH(Data[[#This Row],[Subject]],Sheet9!A$1:A$30))</f>
        <v>0.875</v>
      </c>
      <c r="M635" t="str">
        <f>IF(J634=Data[[#This Row],[PrsntOrd]]-1,IF(OR(Data[[#This Row],[ID]]=B634+8,Data[[#This Row],[ID]]=B634-8),"Y",""),"")</f>
        <v/>
      </c>
    </row>
    <row r="636" spans="1:13">
      <c r="A636">
        <v>115</v>
      </c>
      <c r="B636">
        <v>35</v>
      </c>
      <c r="C636" t="s">
        <v>86</v>
      </c>
      <c r="D636" t="s">
        <v>87</v>
      </c>
      <c r="E636" t="s">
        <v>22</v>
      </c>
      <c r="F636">
        <v>3.3940000000000001</v>
      </c>
      <c r="G636" t="s">
        <v>83</v>
      </c>
      <c r="H636" t="s">
        <v>22</v>
      </c>
      <c r="I636" t="str">
        <f>IF(Data[[#This Row],[Truth Value]]=Data[[#This Row],[Correct]], "", "1")</f>
        <v/>
      </c>
      <c r="J636">
        <v>22</v>
      </c>
      <c r="K6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6">
        <f>INDEX(Sheet9!H$1:H$30,MATCH(Data[[#This Row],[Subject]],Sheet9!A$1:A$30))</f>
        <v>0.875</v>
      </c>
      <c r="M636" t="str">
        <f>IF(J635=Data[[#This Row],[PrsntOrd]]-1,IF(OR(Data[[#This Row],[ID]]=B635+8,Data[[#This Row],[ID]]=B635-8),"Y",""),"")</f>
        <v/>
      </c>
    </row>
    <row r="637" spans="1:13">
      <c r="A637">
        <v>115</v>
      </c>
      <c r="B637">
        <v>36</v>
      </c>
      <c r="C637" t="s">
        <v>88</v>
      </c>
      <c r="D637" t="s">
        <v>89</v>
      </c>
      <c r="E637" t="s">
        <v>22</v>
      </c>
      <c r="F637">
        <v>2.9049999999999998</v>
      </c>
      <c r="G637" t="s">
        <v>83</v>
      </c>
      <c r="H637" t="s">
        <v>22</v>
      </c>
      <c r="I637" t="str">
        <f>IF(Data[[#This Row],[Truth Value]]=Data[[#This Row],[Correct]], "", "1")</f>
        <v/>
      </c>
      <c r="J637">
        <v>18</v>
      </c>
      <c r="K6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7">
        <f>INDEX(Sheet9!H$1:H$30,MATCH(Data[[#This Row],[Subject]],Sheet9!A$1:A$30))</f>
        <v>0.875</v>
      </c>
      <c r="M637" t="str">
        <f>IF(J636=Data[[#This Row],[PrsntOrd]]-1,IF(OR(Data[[#This Row],[ID]]=B636+8,Data[[#This Row],[ID]]=B636-8),"Y",""),"")</f>
        <v/>
      </c>
    </row>
    <row r="638" spans="1:13">
      <c r="A638">
        <v>115</v>
      </c>
      <c r="B638">
        <v>37</v>
      </c>
      <c r="C638" t="s">
        <v>90</v>
      </c>
      <c r="D638" t="s">
        <v>91</v>
      </c>
      <c r="E638" t="s">
        <v>15</v>
      </c>
      <c r="F638">
        <v>4.3380000000000001</v>
      </c>
      <c r="G638" t="s">
        <v>83</v>
      </c>
      <c r="H638" t="s">
        <v>15</v>
      </c>
      <c r="I638" t="str">
        <f>IF(Data[[#This Row],[Truth Value]]=Data[[#This Row],[Correct]], "", "1")</f>
        <v/>
      </c>
      <c r="J638">
        <v>15</v>
      </c>
      <c r="K6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8">
        <f>INDEX(Sheet9!H$1:H$30,MATCH(Data[[#This Row],[Subject]],Sheet9!A$1:A$30))</f>
        <v>0.875</v>
      </c>
      <c r="M638" t="str">
        <f>IF(J637=Data[[#This Row],[PrsntOrd]]-1,IF(OR(Data[[#This Row],[ID]]=B637+8,Data[[#This Row],[ID]]=B637-8),"Y",""),"")</f>
        <v/>
      </c>
    </row>
    <row r="639" spans="1:13">
      <c r="A639">
        <v>115</v>
      </c>
      <c r="B639">
        <v>38</v>
      </c>
      <c r="C639" t="s">
        <v>92</v>
      </c>
      <c r="D639" t="s">
        <v>93</v>
      </c>
      <c r="E639" t="s">
        <v>22</v>
      </c>
      <c r="F639">
        <v>3.1379999999999999</v>
      </c>
      <c r="G639" t="s">
        <v>83</v>
      </c>
      <c r="H639" t="s">
        <v>22</v>
      </c>
      <c r="I639" t="str">
        <f>IF(Data[[#This Row],[Truth Value]]=Data[[#This Row],[Correct]], "", "1")</f>
        <v/>
      </c>
      <c r="J639">
        <v>36</v>
      </c>
      <c r="K6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39">
        <f>INDEX(Sheet9!H$1:H$30,MATCH(Data[[#This Row],[Subject]],Sheet9!A$1:A$30))</f>
        <v>0.875</v>
      </c>
      <c r="M639" t="str">
        <f>IF(J638=Data[[#This Row],[PrsntOrd]]-1,IF(OR(Data[[#This Row],[ID]]=B638+8,Data[[#This Row],[ID]]=B638-8),"Y",""),"")</f>
        <v/>
      </c>
    </row>
    <row r="640" spans="1:13">
      <c r="A640">
        <v>115</v>
      </c>
      <c r="B640">
        <v>39</v>
      </c>
      <c r="C640" t="s">
        <v>94</v>
      </c>
      <c r="D640" t="s">
        <v>95</v>
      </c>
      <c r="E640" t="s">
        <v>15</v>
      </c>
      <c r="F640">
        <v>4.7300000000000004</v>
      </c>
      <c r="G640" t="s">
        <v>83</v>
      </c>
      <c r="H640" t="s">
        <v>15</v>
      </c>
      <c r="I640" t="str">
        <f>IF(Data[[#This Row],[Truth Value]]=Data[[#This Row],[Correct]], "", "1")</f>
        <v/>
      </c>
      <c r="J640">
        <v>7</v>
      </c>
      <c r="K6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40">
        <f>INDEX(Sheet9!H$1:H$30,MATCH(Data[[#This Row],[Subject]],Sheet9!A$1:A$30))</f>
        <v>0.875</v>
      </c>
      <c r="M640" t="str">
        <f>IF(J639=Data[[#This Row],[PrsntOrd]]-1,IF(OR(Data[[#This Row],[ID]]=B639+8,Data[[#This Row],[ID]]=B639-8),"Y",""),"")</f>
        <v/>
      </c>
    </row>
    <row r="641" spans="1:13">
      <c r="A641">
        <v>115</v>
      </c>
      <c r="B641">
        <v>40</v>
      </c>
      <c r="C641" t="s">
        <v>96</v>
      </c>
      <c r="D641" t="s">
        <v>97</v>
      </c>
      <c r="E641" t="s">
        <v>15</v>
      </c>
      <c r="F641">
        <v>2.6909999999999998</v>
      </c>
      <c r="G641" t="s">
        <v>83</v>
      </c>
      <c r="H641" t="s">
        <v>15</v>
      </c>
      <c r="I641" t="str">
        <f>IF(Data[[#This Row],[Truth Value]]=Data[[#This Row],[Correct]], "", "1")</f>
        <v/>
      </c>
      <c r="J641">
        <v>33</v>
      </c>
      <c r="K6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41">
        <f>INDEX(Sheet9!H$1:H$30,MATCH(Data[[#This Row],[Subject]],Sheet9!A$1:A$30))</f>
        <v>0.875</v>
      </c>
      <c r="M641" t="str">
        <f>IF(J640=Data[[#This Row],[PrsntOrd]]-1,IF(OR(Data[[#This Row],[ID]]=B640+8,Data[[#This Row],[ID]]=B640-8),"Y",""),"")</f>
        <v/>
      </c>
    </row>
    <row r="642" spans="1:13">
      <c r="A642">
        <v>116</v>
      </c>
      <c r="B642">
        <v>11</v>
      </c>
      <c r="C642" t="s">
        <v>35</v>
      </c>
      <c r="D642" t="s">
        <v>36</v>
      </c>
      <c r="E642" t="s">
        <v>15</v>
      </c>
      <c r="F642">
        <v>14.1</v>
      </c>
      <c r="G642" t="s">
        <v>16</v>
      </c>
      <c r="H642" t="s">
        <v>15</v>
      </c>
      <c r="I642" t="str">
        <f>IF(Data[[#This Row],[Truth Value]]=Data[[#This Row],[Correct]], "", "1")</f>
        <v/>
      </c>
      <c r="J642">
        <v>2</v>
      </c>
      <c r="K6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42">
        <f>INDEX(Sheet9!H$1:H$30,MATCH(Data[[#This Row],[Subject]],Sheet9!A$1:A$30))</f>
        <v>0.875</v>
      </c>
      <c r="M642" t="str">
        <f>IF(J641=Data[[#This Row],[PrsntOrd]]-1,IF(OR(Data[[#This Row],[ID]]=B641+8,Data[[#This Row],[ID]]=B641-8),"Y",""),"")</f>
        <v/>
      </c>
    </row>
    <row r="643" spans="1:13">
      <c r="A643">
        <v>116</v>
      </c>
      <c r="B643">
        <v>7</v>
      </c>
      <c r="C643" t="s">
        <v>20</v>
      </c>
      <c r="D643" t="s">
        <v>21</v>
      </c>
      <c r="E643" t="s">
        <v>22</v>
      </c>
      <c r="F643">
        <v>12.49</v>
      </c>
      <c r="G643" t="s">
        <v>19</v>
      </c>
      <c r="H643" t="s">
        <v>22</v>
      </c>
      <c r="I643" t="str">
        <f>IF(Data[[#This Row],[Truth Value]]=Data[[#This Row],[Correct]], "", "1")</f>
        <v/>
      </c>
      <c r="J643">
        <v>3</v>
      </c>
      <c r="K6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43">
        <f>INDEX(Sheet9!H$1:H$30,MATCH(Data[[#This Row],[Subject]],Sheet9!A$1:A$30))</f>
        <v>0.875</v>
      </c>
      <c r="M643" t="str">
        <f>IF(J642=Data[[#This Row],[PrsntOrd]]-1,IF(OR(Data[[#This Row],[ID]]=B642+8,Data[[#This Row],[ID]]=B642-8),"Y",""),"")</f>
        <v/>
      </c>
    </row>
    <row r="644" spans="1:13">
      <c r="A644">
        <v>116</v>
      </c>
      <c r="B644">
        <v>6</v>
      </c>
      <c r="C644" t="s">
        <v>17</v>
      </c>
      <c r="D644" t="s">
        <v>18</v>
      </c>
      <c r="E644" t="s">
        <v>15</v>
      </c>
      <c r="F644">
        <v>7.25</v>
      </c>
      <c r="G644" t="s">
        <v>19</v>
      </c>
      <c r="H644" t="s">
        <v>15</v>
      </c>
      <c r="I644" t="str">
        <f>IF(Data[[#This Row],[Truth Value]]=Data[[#This Row],[Correct]], "", "1")</f>
        <v/>
      </c>
      <c r="J644">
        <v>8</v>
      </c>
      <c r="K6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44">
        <f>INDEX(Sheet9!H$1:H$30,MATCH(Data[[#This Row],[Subject]],Sheet9!A$1:A$30))</f>
        <v>0.875</v>
      </c>
      <c r="M644" t="str">
        <f>IF(J643=Data[[#This Row],[PrsntOrd]]-1,IF(OR(Data[[#This Row],[ID]]=B643+8,Data[[#This Row],[ID]]=B643-8),"Y",""),"")</f>
        <v/>
      </c>
    </row>
    <row r="645" spans="1:13">
      <c r="A645">
        <v>116</v>
      </c>
      <c r="B645">
        <v>16</v>
      </c>
      <c r="C645" t="s">
        <v>13</v>
      </c>
      <c r="D645" t="s">
        <v>14</v>
      </c>
      <c r="E645" t="s">
        <v>15</v>
      </c>
      <c r="F645">
        <v>7.2350000000000003</v>
      </c>
      <c r="G645" t="s">
        <v>16</v>
      </c>
      <c r="H645" t="s">
        <v>15</v>
      </c>
      <c r="I645" t="str">
        <f>IF(Data[[#This Row],[Truth Value]]=Data[[#This Row],[Correct]], "", "1")</f>
        <v/>
      </c>
      <c r="J645">
        <v>9</v>
      </c>
      <c r="K6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45">
        <f>INDEX(Sheet9!H$1:H$30,MATCH(Data[[#This Row],[Subject]],Sheet9!A$1:A$30))</f>
        <v>0.875</v>
      </c>
      <c r="M645" t="str">
        <f>IF(J644=Data[[#This Row],[PrsntOrd]]-1,IF(OR(Data[[#This Row],[ID]]=B644+8,Data[[#This Row],[ID]]=B644-8),"Y",""),"")</f>
        <v/>
      </c>
    </row>
    <row r="646" spans="1:13">
      <c r="A646">
        <v>116</v>
      </c>
      <c r="B646">
        <v>3</v>
      </c>
      <c r="C646" t="s">
        <v>39</v>
      </c>
      <c r="D646" t="s">
        <v>36</v>
      </c>
      <c r="E646" t="s">
        <v>15</v>
      </c>
      <c r="F646">
        <v>6.45</v>
      </c>
      <c r="G646" t="s">
        <v>19</v>
      </c>
      <c r="H646" t="s">
        <v>15</v>
      </c>
      <c r="I646" t="str">
        <f>IF(Data[[#This Row],[Truth Value]]=Data[[#This Row],[Correct]], "", "1")</f>
        <v/>
      </c>
      <c r="J646">
        <v>12</v>
      </c>
      <c r="K6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46">
        <f>INDEX(Sheet9!H$1:H$30,MATCH(Data[[#This Row],[Subject]],Sheet9!A$1:A$30))</f>
        <v>0.875</v>
      </c>
      <c r="M646" t="str">
        <f>IF(J645=Data[[#This Row],[PrsntOrd]]-1,IF(OR(Data[[#This Row],[ID]]=B645+8,Data[[#This Row],[ID]]=B645-8),"Y",""),"")</f>
        <v/>
      </c>
    </row>
    <row r="647" spans="1:13">
      <c r="A647">
        <v>116</v>
      </c>
      <c r="B647">
        <v>9</v>
      </c>
      <c r="C647" t="s">
        <v>23</v>
      </c>
      <c r="D647" t="s">
        <v>24</v>
      </c>
      <c r="E647" t="s">
        <v>15</v>
      </c>
      <c r="F647">
        <v>7.8440000000000003</v>
      </c>
      <c r="G647" t="s">
        <v>16</v>
      </c>
      <c r="H647" t="s">
        <v>15</v>
      </c>
      <c r="I647" t="str">
        <f>IF(Data[[#This Row],[Truth Value]]=Data[[#This Row],[Correct]], "", "1")</f>
        <v/>
      </c>
      <c r="J647">
        <v>13</v>
      </c>
      <c r="K6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47">
        <f>INDEX(Sheet9!H$1:H$30,MATCH(Data[[#This Row],[Subject]],Sheet9!A$1:A$30))</f>
        <v>0.875</v>
      </c>
      <c r="M647" t="str">
        <f>IF(J646=Data[[#This Row],[PrsntOrd]]-1,IF(OR(Data[[#This Row],[ID]]=B646+8,Data[[#This Row],[ID]]=B646-8),"Y",""),"")</f>
        <v/>
      </c>
    </row>
    <row r="648" spans="1:13">
      <c r="A648">
        <v>116</v>
      </c>
      <c r="B648">
        <v>2</v>
      </c>
      <c r="C648" t="s">
        <v>40</v>
      </c>
      <c r="D648" t="s">
        <v>30</v>
      </c>
      <c r="E648" t="s">
        <v>15</v>
      </c>
      <c r="F648">
        <v>5.157</v>
      </c>
      <c r="G648" t="s">
        <v>19</v>
      </c>
      <c r="H648" t="s">
        <v>15</v>
      </c>
      <c r="I648" t="str">
        <f>IF(Data[[#This Row],[Truth Value]]=Data[[#This Row],[Correct]], "", "1")</f>
        <v/>
      </c>
      <c r="J648">
        <v>19</v>
      </c>
      <c r="K6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48">
        <f>INDEX(Sheet9!H$1:H$30,MATCH(Data[[#This Row],[Subject]],Sheet9!A$1:A$30))</f>
        <v>0.875</v>
      </c>
      <c r="M648" t="str">
        <f>IF(J647=Data[[#This Row],[PrsntOrd]]-1,IF(OR(Data[[#This Row],[ID]]=B647+8,Data[[#This Row],[ID]]=B647-8),"Y",""),"")</f>
        <v/>
      </c>
    </row>
    <row r="649" spans="1:13">
      <c r="A649">
        <v>116</v>
      </c>
      <c r="B649">
        <v>15</v>
      </c>
      <c r="C649" t="s">
        <v>43</v>
      </c>
      <c r="D649" t="s">
        <v>100</v>
      </c>
      <c r="E649" t="s">
        <v>22</v>
      </c>
      <c r="F649">
        <v>7.6909999999999998</v>
      </c>
      <c r="G649" t="s">
        <v>16</v>
      </c>
      <c r="H649" t="s">
        <v>22</v>
      </c>
      <c r="I649" t="str">
        <f>IF(Data[[#This Row],[Truth Value]]=Data[[#This Row],[Correct]], "", "1")</f>
        <v/>
      </c>
      <c r="J649">
        <v>20</v>
      </c>
      <c r="K6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49">
        <f>INDEX(Sheet9!H$1:H$30,MATCH(Data[[#This Row],[Subject]],Sheet9!A$1:A$30))</f>
        <v>0.875</v>
      </c>
      <c r="M649" t="str">
        <f>IF(J648=Data[[#This Row],[PrsntOrd]]-1,IF(OR(Data[[#This Row],[ID]]=B648+8,Data[[#This Row],[ID]]=B648-8),"Y",""),"")</f>
        <v/>
      </c>
    </row>
    <row r="650" spans="1:13">
      <c r="A650">
        <v>116</v>
      </c>
      <c r="B650">
        <v>8</v>
      </c>
      <c r="C650" t="s">
        <v>27</v>
      </c>
      <c r="D650" t="s">
        <v>28</v>
      </c>
      <c r="E650" t="s">
        <v>15</v>
      </c>
      <c r="F650">
        <v>7.5309999999999997</v>
      </c>
      <c r="G650" t="s">
        <v>19</v>
      </c>
      <c r="H650" t="s">
        <v>22</v>
      </c>
      <c r="I650" t="str">
        <f>IF(Data[[#This Row],[Truth Value]]=Data[[#This Row],[Correct]], "", "1")</f>
        <v>1</v>
      </c>
      <c r="J650">
        <v>21</v>
      </c>
      <c r="K6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650">
        <f>INDEX(Sheet9!H$1:H$30,MATCH(Data[[#This Row],[Subject]],Sheet9!A$1:A$30))</f>
        <v>0.875</v>
      </c>
      <c r="M650" t="str">
        <f>IF(J649=Data[[#This Row],[PrsntOrd]]-1,IF(OR(Data[[#This Row],[ID]]=B649+8,Data[[#This Row],[ID]]=B649-8),"Y",""),"")</f>
        <v/>
      </c>
    </row>
    <row r="651" spans="1:13">
      <c r="A651">
        <v>116</v>
      </c>
      <c r="B651">
        <v>13</v>
      </c>
      <c r="C651" t="s">
        <v>25</v>
      </c>
      <c r="D651" t="s">
        <v>99</v>
      </c>
      <c r="E651" t="s">
        <v>15</v>
      </c>
      <c r="F651">
        <v>13.47</v>
      </c>
      <c r="G651" t="s">
        <v>16</v>
      </c>
      <c r="H651" t="s">
        <v>15</v>
      </c>
      <c r="I651" t="str">
        <f>IF(Data[[#This Row],[Truth Value]]=Data[[#This Row],[Correct]], "", "1")</f>
        <v/>
      </c>
      <c r="J651">
        <v>22</v>
      </c>
      <c r="K6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51">
        <f>INDEX(Sheet9!H$1:H$30,MATCH(Data[[#This Row],[Subject]],Sheet9!A$1:A$30))</f>
        <v>0.875</v>
      </c>
      <c r="M651" t="str">
        <f>IF(J650=Data[[#This Row],[PrsntOrd]]-1,IF(OR(Data[[#This Row],[ID]]=B650+8,Data[[#This Row],[ID]]=B650-8),"Y",""),"")</f>
        <v/>
      </c>
    </row>
    <row r="652" spans="1:13">
      <c r="A652">
        <v>116</v>
      </c>
      <c r="B652">
        <v>4</v>
      </c>
      <c r="C652" t="s">
        <v>31</v>
      </c>
      <c r="D652" t="s">
        <v>32</v>
      </c>
      <c r="E652" t="s">
        <v>15</v>
      </c>
      <c r="F652">
        <v>4.8109999999999999</v>
      </c>
      <c r="G652" t="s">
        <v>19</v>
      </c>
      <c r="H652" t="s">
        <v>15</v>
      </c>
      <c r="I652" t="str">
        <f>IF(Data[[#This Row],[Truth Value]]=Data[[#This Row],[Correct]], "", "1")</f>
        <v/>
      </c>
      <c r="J652">
        <v>29</v>
      </c>
      <c r="K6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52">
        <f>INDEX(Sheet9!H$1:H$30,MATCH(Data[[#This Row],[Subject]],Sheet9!A$1:A$30))</f>
        <v>0.875</v>
      </c>
      <c r="M652" t="str">
        <f>IF(J651=Data[[#This Row],[PrsntOrd]]-1,IF(OR(Data[[#This Row],[ID]]=B651+8,Data[[#This Row],[ID]]=B651-8),"Y",""),"")</f>
        <v/>
      </c>
    </row>
    <row r="653" spans="1:13">
      <c r="A653">
        <v>116</v>
      </c>
      <c r="B653">
        <v>10</v>
      </c>
      <c r="C653" t="s">
        <v>29</v>
      </c>
      <c r="D653" t="s">
        <v>30</v>
      </c>
      <c r="E653" t="s">
        <v>22</v>
      </c>
      <c r="F653">
        <v>3.56</v>
      </c>
      <c r="G653" t="s">
        <v>16</v>
      </c>
      <c r="H653" t="s">
        <v>22</v>
      </c>
      <c r="I653" t="str">
        <f>IF(Data[[#This Row],[Truth Value]]=Data[[#This Row],[Correct]], "", "1")</f>
        <v/>
      </c>
      <c r="J653">
        <v>30</v>
      </c>
      <c r="K6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53">
        <f>INDEX(Sheet9!H$1:H$30,MATCH(Data[[#This Row],[Subject]],Sheet9!A$1:A$30))</f>
        <v>0.875</v>
      </c>
      <c r="M653" t="str">
        <f>IF(J652=Data[[#This Row],[PrsntOrd]]-1,IF(OR(Data[[#This Row],[ID]]=B652+8,Data[[#This Row],[ID]]=B652-8),"Y",""),"")</f>
        <v/>
      </c>
    </row>
    <row r="654" spans="1:13">
      <c r="A654">
        <v>116</v>
      </c>
      <c r="B654">
        <v>14</v>
      </c>
      <c r="C654" t="s">
        <v>37</v>
      </c>
      <c r="D654" t="s">
        <v>38</v>
      </c>
      <c r="E654" t="s">
        <v>22</v>
      </c>
      <c r="F654">
        <v>4.3470000000000004</v>
      </c>
      <c r="G654" t="s">
        <v>16</v>
      </c>
      <c r="H654" t="s">
        <v>22</v>
      </c>
      <c r="I654" t="str">
        <f>IF(Data[[#This Row],[Truth Value]]=Data[[#This Row],[Correct]], "", "1")</f>
        <v/>
      </c>
      <c r="J654">
        <v>31</v>
      </c>
      <c r="K6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54">
        <f>INDEX(Sheet9!H$1:H$30,MATCH(Data[[#This Row],[Subject]],Sheet9!A$1:A$30))</f>
        <v>0.875</v>
      </c>
      <c r="M654" t="str">
        <f>IF(J653=Data[[#This Row],[PrsntOrd]]-1,IF(OR(Data[[#This Row],[ID]]=B653+8,Data[[#This Row],[ID]]=B653-8),"Y",""),"")</f>
        <v/>
      </c>
    </row>
    <row r="655" spans="1:13">
      <c r="A655">
        <v>116</v>
      </c>
      <c r="B655">
        <v>1</v>
      </c>
      <c r="C655" t="s">
        <v>45</v>
      </c>
      <c r="D655" t="s">
        <v>46</v>
      </c>
      <c r="E655" t="s">
        <v>22</v>
      </c>
      <c r="F655">
        <v>4.6829999999999998</v>
      </c>
      <c r="G655" t="s">
        <v>19</v>
      </c>
      <c r="H655" t="s">
        <v>22</v>
      </c>
      <c r="I655" t="str">
        <f>IF(Data[[#This Row],[Truth Value]]=Data[[#This Row],[Correct]], "", "1")</f>
        <v/>
      </c>
      <c r="J655">
        <v>32</v>
      </c>
      <c r="K6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55">
        <f>INDEX(Sheet9!H$1:H$30,MATCH(Data[[#This Row],[Subject]],Sheet9!A$1:A$30))</f>
        <v>0.875</v>
      </c>
      <c r="M655" t="str">
        <f>IF(J654=Data[[#This Row],[PrsntOrd]]-1,IF(OR(Data[[#This Row],[ID]]=B654+8,Data[[#This Row],[ID]]=B654-8),"Y",""),"")</f>
        <v/>
      </c>
    </row>
    <row r="656" spans="1:13">
      <c r="A656">
        <v>116</v>
      </c>
      <c r="B656">
        <v>5</v>
      </c>
      <c r="C656" t="s">
        <v>33</v>
      </c>
      <c r="D656" t="s">
        <v>34</v>
      </c>
      <c r="E656" t="s">
        <v>22</v>
      </c>
      <c r="F656">
        <v>6.1609999999999996</v>
      </c>
      <c r="G656" t="s">
        <v>19</v>
      </c>
      <c r="H656" t="s">
        <v>22</v>
      </c>
      <c r="I656" t="str">
        <f>IF(Data[[#This Row],[Truth Value]]=Data[[#This Row],[Correct]], "", "1")</f>
        <v/>
      </c>
      <c r="J656">
        <v>37</v>
      </c>
      <c r="K6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56">
        <f>INDEX(Sheet9!H$1:H$30,MATCH(Data[[#This Row],[Subject]],Sheet9!A$1:A$30))</f>
        <v>0.875</v>
      </c>
      <c r="M656" t="str">
        <f>IF(J655=Data[[#This Row],[PrsntOrd]]-1,IF(OR(Data[[#This Row],[ID]]=B655+8,Data[[#This Row],[ID]]=B655-8),"Y",""),"")</f>
        <v/>
      </c>
    </row>
    <row r="657" spans="1:13">
      <c r="A657">
        <v>116</v>
      </c>
      <c r="B657">
        <v>12</v>
      </c>
      <c r="C657" t="s">
        <v>41</v>
      </c>
      <c r="D657" t="s">
        <v>42</v>
      </c>
      <c r="E657" t="s">
        <v>22</v>
      </c>
      <c r="F657">
        <v>7.0590000000000002</v>
      </c>
      <c r="G657" t="s">
        <v>16</v>
      </c>
      <c r="H657" t="s">
        <v>22</v>
      </c>
      <c r="I657" t="str">
        <f>IF(Data[[#This Row],[Truth Value]]=Data[[#This Row],[Correct]], "", "1")</f>
        <v/>
      </c>
      <c r="J657">
        <v>40</v>
      </c>
      <c r="K6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57">
        <f>INDEX(Sheet9!H$1:H$30,MATCH(Data[[#This Row],[Subject]],Sheet9!A$1:A$30))</f>
        <v>0.875</v>
      </c>
      <c r="M657" t="str">
        <f>IF(J656=Data[[#This Row],[PrsntOrd]]-1,IF(OR(Data[[#This Row],[ID]]=B656+8,Data[[#This Row],[ID]]=B656-8),"Y",""),"")</f>
        <v/>
      </c>
    </row>
    <row r="658" spans="1:13">
      <c r="A658">
        <v>116</v>
      </c>
      <c r="B658">
        <v>17</v>
      </c>
      <c r="C658" t="s">
        <v>47</v>
      </c>
      <c r="D658" t="s">
        <v>48</v>
      </c>
      <c r="E658" t="s">
        <v>15</v>
      </c>
      <c r="F658">
        <v>10.38</v>
      </c>
      <c r="G658" t="s">
        <v>49</v>
      </c>
      <c r="H658" t="s">
        <v>15</v>
      </c>
      <c r="I658" t="str">
        <f>IF(Data[[#This Row],[Truth Value]]=Data[[#This Row],[Correct]], "", "1")</f>
        <v/>
      </c>
      <c r="J658">
        <v>35</v>
      </c>
      <c r="K6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58">
        <f>INDEX(Sheet9!H$1:H$30,MATCH(Data[[#This Row],[Subject]],Sheet9!A$1:A$30))</f>
        <v>0.875</v>
      </c>
      <c r="M658" t="str">
        <f>IF(J657=Data[[#This Row],[PrsntOrd]]-1,IF(OR(Data[[#This Row],[ID]]=B657+8,Data[[#This Row],[ID]]=B657-8),"Y",""),"")</f>
        <v/>
      </c>
    </row>
    <row r="659" spans="1:13">
      <c r="A659">
        <v>116</v>
      </c>
      <c r="B659">
        <v>18</v>
      </c>
      <c r="C659" t="s">
        <v>50</v>
      </c>
      <c r="D659" t="s">
        <v>51</v>
      </c>
      <c r="E659" t="s">
        <v>15</v>
      </c>
      <c r="F659">
        <v>3.61</v>
      </c>
      <c r="G659" t="s">
        <v>49</v>
      </c>
      <c r="H659" t="s">
        <v>15</v>
      </c>
      <c r="I659" t="str">
        <f>IF(Data[[#This Row],[Truth Value]]=Data[[#This Row],[Correct]], "", "1")</f>
        <v/>
      </c>
      <c r="J659">
        <v>39</v>
      </c>
      <c r="K6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59">
        <f>INDEX(Sheet9!H$1:H$30,MATCH(Data[[#This Row],[Subject]],Sheet9!A$1:A$30))</f>
        <v>0.875</v>
      </c>
      <c r="M659" t="str">
        <f>IF(J658=Data[[#This Row],[PrsntOrd]]-1,IF(OR(Data[[#This Row],[ID]]=B658+8,Data[[#This Row],[ID]]=B658-8),"Y",""),"")</f>
        <v/>
      </c>
    </row>
    <row r="660" spans="1:13">
      <c r="A660">
        <v>116</v>
      </c>
      <c r="B660">
        <v>19</v>
      </c>
      <c r="C660" t="s">
        <v>52</v>
      </c>
      <c r="D660" t="s">
        <v>53</v>
      </c>
      <c r="E660" t="s">
        <v>22</v>
      </c>
      <c r="F660">
        <v>5.0819999999999999</v>
      </c>
      <c r="G660" t="s">
        <v>49</v>
      </c>
      <c r="H660" t="s">
        <v>22</v>
      </c>
      <c r="I660" t="str">
        <f>IF(Data[[#This Row],[Truth Value]]=Data[[#This Row],[Correct]], "", "1")</f>
        <v/>
      </c>
      <c r="J660">
        <v>28</v>
      </c>
      <c r="K6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0">
        <f>INDEX(Sheet9!H$1:H$30,MATCH(Data[[#This Row],[Subject]],Sheet9!A$1:A$30))</f>
        <v>0.875</v>
      </c>
      <c r="M660" t="str">
        <f>IF(J659=Data[[#This Row],[PrsntOrd]]-1,IF(OR(Data[[#This Row],[ID]]=B659+8,Data[[#This Row],[ID]]=B659-8),"Y",""),"")</f>
        <v/>
      </c>
    </row>
    <row r="661" spans="1:13">
      <c r="A661">
        <v>116</v>
      </c>
      <c r="B661">
        <v>20</v>
      </c>
      <c r="C661" t="s">
        <v>54</v>
      </c>
      <c r="D661" t="s">
        <v>55</v>
      </c>
      <c r="E661" t="s">
        <v>22</v>
      </c>
      <c r="F661">
        <v>6.4740000000000002</v>
      </c>
      <c r="G661" t="s">
        <v>49</v>
      </c>
      <c r="H661" t="s">
        <v>22</v>
      </c>
      <c r="I661" t="str">
        <f>IF(Data[[#This Row],[Truth Value]]=Data[[#This Row],[Correct]], "", "1")</f>
        <v/>
      </c>
      <c r="J661">
        <v>14</v>
      </c>
      <c r="K6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1">
        <f>INDEX(Sheet9!H$1:H$30,MATCH(Data[[#This Row],[Subject]],Sheet9!A$1:A$30))</f>
        <v>0.875</v>
      </c>
      <c r="M661" t="str">
        <f>IF(J660=Data[[#This Row],[PrsntOrd]]-1,IF(OR(Data[[#This Row],[ID]]=B660+8,Data[[#This Row],[ID]]=B660-8),"Y",""),"")</f>
        <v/>
      </c>
    </row>
    <row r="662" spans="1:13">
      <c r="A662">
        <v>116</v>
      </c>
      <c r="B662">
        <v>21</v>
      </c>
      <c r="C662" t="s">
        <v>56</v>
      </c>
      <c r="D662" t="s">
        <v>57</v>
      </c>
      <c r="E662" t="s">
        <v>22</v>
      </c>
      <c r="F662">
        <v>4.2919999999999998</v>
      </c>
      <c r="G662" t="s">
        <v>49</v>
      </c>
      <c r="H662" t="s">
        <v>22</v>
      </c>
      <c r="I662" t="str">
        <f>IF(Data[[#This Row],[Truth Value]]=Data[[#This Row],[Correct]], "", "1")</f>
        <v/>
      </c>
      <c r="J662">
        <v>23</v>
      </c>
      <c r="K6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2">
        <f>INDEX(Sheet9!H$1:H$30,MATCH(Data[[#This Row],[Subject]],Sheet9!A$1:A$30))</f>
        <v>0.875</v>
      </c>
      <c r="M662" t="str">
        <f>IF(J661=Data[[#This Row],[PrsntOrd]]-1,IF(OR(Data[[#This Row],[ID]]=B661+8,Data[[#This Row],[ID]]=B661-8),"Y",""),"")</f>
        <v/>
      </c>
    </row>
    <row r="663" spans="1:13">
      <c r="A663">
        <v>116</v>
      </c>
      <c r="B663">
        <v>22</v>
      </c>
      <c r="C663" t="s">
        <v>58</v>
      </c>
      <c r="D663" t="s">
        <v>59</v>
      </c>
      <c r="E663" t="s">
        <v>15</v>
      </c>
      <c r="F663">
        <v>5.5540000000000003</v>
      </c>
      <c r="G663" t="s">
        <v>49</v>
      </c>
      <c r="H663" t="s">
        <v>15</v>
      </c>
      <c r="I663" t="str">
        <f>IF(Data[[#This Row],[Truth Value]]=Data[[#This Row],[Correct]], "", "1")</f>
        <v/>
      </c>
      <c r="J663">
        <v>5</v>
      </c>
      <c r="K6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3">
        <f>INDEX(Sheet9!H$1:H$30,MATCH(Data[[#This Row],[Subject]],Sheet9!A$1:A$30))</f>
        <v>0.875</v>
      </c>
      <c r="M663" t="str">
        <f>IF(J662=Data[[#This Row],[PrsntOrd]]-1,IF(OR(Data[[#This Row],[ID]]=B662+8,Data[[#This Row],[ID]]=B662-8),"Y",""),"")</f>
        <v/>
      </c>
    </row>
    <row r="664" spans="1:13">
      <c r="A664">
        <v>116</v>
      </c>
      <c r="B664">
        <v>23</v>
      </c>
      <c r="C664" t="s">
        <v>60</v>
      </c>
      <c r="D664" t="s">
        <v>98</v>
      </c>
      <c r="E664" t="s">
        <v>15</v>
      </c>
      <c r="F664">
        <v>3.476</v>
      </c>
      <c r="G664" t="s">
        <v>49</v>
      </c>
      <c r="H664" t="s">
        <v>15</v>
      </c>
      <c r="I664" t="str">
        <f>IF(Data[[#This Row],[Truth Value]]=Data[[#This Row],[Correct]], "", "1")</f>
        <v/>
      </c>
      <c r="J664">
        <v>16</v>
      </c>
      <c r="K6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4">
        <f>INDEX(Sheet9!H$1:H$30,MATCH(Data[[#This Row],[Subject]],Sheet9!A$1:A$30))</f>
        <v>0.875</v>
      </c>
      <c r="M664" t="str">
        <f>IF(J663=Data[[#This Row],[PrsntOrd]]-1,IF(OR(Data[[#This Row],[ID]]=B663+8,Data[[#This Row],[ID]]=B663-8),"Y",""),"")</f>
        <v/>
      </c>
    </row>
    <row r="665" spans="1:13">
      <c r="A665">
        <v>116</v>
      </c>
      <c r="B665">
        <v>24</v>
      </c>
      <c r="C665" t="s">
        <v>62</v>
      </c>
      <c r="D665" t="s">
        <v>63</v>
      </c>
      <c r="E665" t="s">
        <v>22</v>
      </c>
      <c r="F665">
        <v>9.4179999999999993</v>
      </c>
      <c r="G665" t="s">
        <v>49</v>
      </c>
      <c r="H665" t="s">
        <v>22</v>
      </c>
      <c r="I665" t="str">
        <f>IF(Data[[#This Row],[Truth Value]]=Data[[#This Row],[Correct]], "", "1")</f>
        <v/>
      </c>
      <c r="J665">
        <v>10</v>
      </c>
      <c r="K6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5">
        <f>INDEX(Sheet9!H$1:H$30,MATCH(Data[[#This Row],[Subject]],Sheet9!A$1:A$30))</f>
        <v>0.875</v>
      </c>
      <c r="M665" t="str">
        <f>IF(J664=Data[[#This Row],[PrsntOrd]]-1,IF(OR(Data[[#This Row],[ID]]=B664+8,Data[[#This Row],[ID]]=B664-8),"Y",""),"")</f>
        <v/>
      </c>
    </row>
    <row r="666" spans="1:13">
      <c r="A666">
        <v>116</v>
      </c>
      <c r="B666">
        <v>25</v>
      </c>
      <c r="C666" t="s">
        <v>64</v>
      </c>
      <c r="D666" t="s">
        <v>65</v>
      </c>
      <c r="E666" t="s">
        <v>15</v>
      </c>
      <c r="F666">
        <v>4.1470000000000002</v>
      </c>
      <c r="G666" t="s">
        <v>66</v>
      </c>
      <c r="H666" t="s">
        <v>15</v>
      </c>
      <c r="I666" t="str">
        <f>IF(Data[[#This Row],[Truth Value]]=Data[[#This Row],[Correct]], "", "1")</f>
        <v/>
      </c>
      <c r="J666">
        <v>33</v>
      </c>
      <c r="K6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6">
        <f>INDEX(Sheet9!H$1:H$30,MATCH(Data[[#This Row],[Subject]],Sheet9!A$1:A$30))</f>
        <v>0.875</v>
      </c>
      <c r="M666" t="str">
        <f>IF(J665=Data[[#This Row],[PrsntOrd]]-1,IF(OR(Data[[#This Row],[ID]]=B665+8,Data[[#This Row],[ID]]=B665-8),"Y",""),"")</f>
        <v/>
      </c>
    </row>
    <row r="667" spans="1:13">
      <c r="A667">
        <v>116</v>
      </c>
      <c r="B667">
        <v>26</v>
      </c>
      <c r="C667" t="s">
        <v>67</v>
      </c>
      <c r="D667" t="s">
        <v>68</v>
      </c>
      <c r="E667" t="s">
        <v>22</v>
      </c>
      <c r="F667">
        <v>6.1539999999999999</v>
      </c>
      <c r="G667" t="s">
        <v>66</v>
      </c>
      <c r="H667" t="s">
        <v>22</v>
      </c>
      <c r="I667" t="str">
        <f>IF(Data[[#This Row],[Truth Value]]=Data[[#This Row],[Correct]], "", "1")</f>
        <v/>
      </c>
      <c r="J667">
        <v>4</v>
      </c>
      <c r="K6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7">
        <f>INDEX(Sheet9!H$1:H$30,MATCH(Data[[#This Row],[Subject]],Sheet9!A$1:A$30))</f>
        <v>0.875</v>
      </c>
      <c r="M667" t="str">
        <f>IF(J666=Data[[#This Row],[PrsntOrd]]-1,IF(OR(Data[[#This Row],[ID]]=B666+8,Data[[#This Row],[ID]]=B666-8),"Y",""),"")</f>
        <v/>
      </c>
    </row>
    <row r="668" spans="1:13">
      <c r="A668">
        <v>116</v>
      </c>
      <c r="B668">
        <v>27</v>
      </c>
      <c r="C668" t="s">
        <v>69</v>
      </c>
      <c r="D668" t="s">
        <v>70</v>
      </c>
      <c r="E668" t="s">
        <v>15</v>
      </c>
      <c r="F668">
        <v>4.0579999999999998</v>
      </c>
      <c r="G668" t="s">
        <v>66</v>
      </c>
      <c r="H668" t="s">
        <v>15</v>
      </c>
      <c r="I668" t="str">
        <f>IF(Data[[#This Row],[Truth Value]]=Data[[#This Row],[Correct]], "", "1")</f>
        <v/>
      </c>
      <c r="J668">
        <v>26</v>
      </c>
      <c r="K6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8">
        <f>INDEX(Sheet9!H$1:H$30,MATCH(Data[[#This Row],[Subject]],Sheet9!A$1:A$30))</f>
        <v>0.875</v>
      </c>
      <c r="M668" t="str">
        <f>IF(J667=Data[[#This Row],[PrsntOrd]]-1,IF(OR(Data[[#This Row],[ID]]=B667+8,Data[[#This Row],[ID]]=B667-8),"Y",""),"")</f>
        <v/>
      </c>
    </row>
    <row r="669" spans="1:13">
      <c r="A669">
        <v>116</v>
      </c>
      <c r="B669">
        <v>28</v>
      </c>
      <c r="C669" t="s">
        <v>71</v>
      </c>
      <c r="D669" t="s">
        <v>72</v>
      </c>
      <c r="E669" t="s">
        <v>15</v>
      </c>
      <c r="F669">
        <v>4.6509999999999998</v>
      </c>
      <c r="G669" t="s">
        <v>66</v>
      </c>
      <c r="H669" t="s">
        <v>15</v>
      </c>
      <c r="I669" t="str">
        <f>IF(Data[[#This Row],[Truth Value]]=Data[[#This Row],[Correct]], "", "1")</f>
        <v/>
      </c>
      <c r="J669">
        <v>24</v>
      </c>
      <c r="K6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69">
        <f>INDEX(Sheet9!H$1:H$30,MATCH(Data[[#This Row],[Subject]],Sheet9!A$1:A$30))</f>
        <v>0.875</v>
      </c>
      <c r="M669" t="str">
        <f>IF(J668=Data[[#This Row],[PrsntOrd]]-1,IF(OR(Data[[#This Row],[ID]]=B668+8,Data[[#This Row],[ID]]=B668-8),"Y",""),"")</f>
        <v/>
      </c>
    </row>
    <row r="670" spans="1:13">
      <c r="A670">
        <v>116</v>
      </c>
      <c r="B670">
        <v>29</v>
      </c>
      <c r="C670" t="s">
        <v>73</v>
      </c>
      <c r="D670" t="s">
        <v>74</v>
      </c>
      <c r="E670" t="s">
        <v>15</v>
      </c>
      <c r="F670">
        <v>4.7060000000000004</v>
      </c>
      <c r="G670" t="s">
        <v>66</v>
      </c>
      <c r="H670" t="s">
        <v>15</v>
      </c>
      <c r="I670" t="str">
        <f>IF(Data[[#This Row],[Truth Value]]=Data[[#This Row],[Correct]], "", "1")</f>
        <v/>
      </c>
      <c r="J670">
        <v>7</v>
      </c>
      <c r="K6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0">
        <f>INDEX(Sheet9!H$1:H$30,MATCH(Data[[#This Row],[Subject]],Sheet9!A$1:A$30))</f>
        <v>0.875</v>
      </c>
      <c r="M670" t="str">
        <f>IF(J669=Data[[#This Row],[PrsntOrd]]-1,IF(OR(Data[[#This Row],[ID]]=B669+8,Data[[#This Row],[ID]]=B669-8),"Y",""),"")</f>
        <v/>
      </c>
    </row>
    <row r="671" spans="1:13">
      <c r="A671">
        <v>116</v>
      </c>
      <c r="B671">
        <v>30</v>
      </c>
      <c r="C671" t="s">
        <v>75</v>
      </c>
      <c r="D671" t="s">
        <v>76</v>
      </c>
      <c r="E671" t="s">
        <v>22</v>
      </c>
      <c r="F671">
        <v>5.4669999999999996</v>
      </c>
      <c r="G671" t="s">
        <v>66</v>
      </c>
      <c r="H671" t="s">
        <v>22</v>
      </c>
      <c r="I671" t="str">
        <f>IF(Data[[#This Row],[Truth Value]]=Data[[#This Row],[Correct]], "", "1")</f>
        <v/>
      </c>
      <c r="J671">
        <v>38</v>
      </c>
      <c r="K6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1">
        <f>INDEX(Sheet9!H$1:H$30,MATCH(Data[[#This Row],[Subject]],Sheet9!A$1:A$30))</f>
        <v>0.875</v>
      </c>
      <c r="M671" t="str">
        <f>IF(J670=Data[[#This Row],[PrsntOrd]]-1,IF(OR(Data[[#This Row],[ID]]=B670+8,Data[[#This Row],[ID]]=B670-8),"Y",""),"")</f>
        <v/>
      </c>
    </row>
    <row r="672" spans="1:13">
      <c r="A672">
        <v>116</v>
      </c>
      <c r="B672">
        <v>31</v>
      </c>
      <c r="C672" t="s">
        <v>77</v>
      </c>
      <c r="D672" t="s">
        <v>78</v>
      </c>
      <c r="E672" t="s">
        <v>22</v>
      </c>
      <c r="F672">
        <v>5.4989999999999997</v>
      </c>
      <c r="G672" t="s">
        <v>66</v>
      </c>
      <c r="H672" t="s">
        <v>22</v>
      </c>
      <c r="I672" t="str">
        <f>IF(Data[[#This Row],[Truth Value]]=Data[[#This Row],[Correct]], "", "1")</f>
        <v/>
      </c>
      <c r="J672">
        <v>15</v>
      </c>
      <c r="K6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2">
        <f>INDEX(Sheet9!H$1:H$30,MATCH(Data[[#This Row],[Subject]],Sheet9!A$1:A$30))</f>
        <v>0.875</v>
      </c>
      <c r="M672" t="str">
        <f>IF(J671=Data[[#This Row],[PrsntOrd]]-1,IF(OR(Data[[#This Row],[ID]]=B671+8,Data[[#This Row],[ID]]=B671-8),"Y",""),"")</f>
        <v/>
      </c>
    </row>
    <row r="673" spans="1:13">
      <c r="A673">
        <v>116</v>
      </c>
      <c r="B673">
        <v>32</v>
      </c>
      <c r="C673" t="s">
        <v>79</v>
      </c>
      <c r="D673" t="s">
        <v>80</v>
      </c>
      <c r="E673" t="s">
        <v>22</v>
      </c>
      <c r="F673">
        <v>4.218</v>
      </c>
      <c r="G673" t="s">
        <v>66</v>
      </c>
      <c r="H673" t="s">
        <v>22</v>
      </c>
      <c r="I673" t="str">
        <f>IF(Data[[#This Row],[Truth Value]]=Data[[#This Row],[Correct]], "", "1")</f>
        <v/>
      </c>
      <c r="J673">
        <v>17</v>
      </c>
      <c r="K6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3">
        <f>INDEX(Sheet9!H$1:H$30,MATCH(Data[[#This Row],[Subject]],Sheet9!A$1:A$30))</f>
        <v>0.875</v>
      </c>
      <c r="M673" t="str">
        <f>IF(J672=Data[[#This Row],[PrsntOrd]]-1,IF(OR(Data[[#This Row],[ID]]=B672+8,Data[[#This Row],[ID]]=B672-8),"Y",""),"")</f>
        <v/>
      </c>
    </row>
    <row r="674" spans="1:13">
      <c r="A674">
        <v>116</v>
      </c>
      <c r="B674">
        <v>33</v>
      </c>
      <c r="C674" t="s">
        <v>81</v>
      </c>
      <c r="D674" t="s">
        <v>82</v>
      </c>
      <c r="E674" t="s">
        <v>22</v>
      </c>
      <c r="F674">
        <v>2.786</v>
      </c>
      <c r="G674" t="s">
        <v>83</v>
      </c>
      <c r="H674" t="s">
        <v>22</v>
      </c>
      <c r="I674" t="str">
        <f>IF(Data[[#This Row],[Truth Value]]=Data[[#This Row],[Correct]], "", "1")</f>
        <v/>
      </c>
      <c r="J674">
        <v>18</v>
      </c>
      <c r="K6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4">
        <f>INDEX(Sheet9!H$1:H$30,MATCH(Data[[#This Row],[Subject]],Sheet9!A$1:A$30))</f>
        <v>0.875</v>
      </c>
      <c r="M674" t="str">
        <f>IF(J673=Data[[#This Row],[PrsntOrd]]-1,IF(OR(Data[[#This Row],[ID]]=B673+8,Data[[#This Row],[ID]]=B673-8),"Y",""),"")</f>
        <v/>
      </c>
    </row>
    <row r="675" spans="1:13">
      <c r="A675">
        <v>116</v>
      </c>
      <c r="B675">
        <v>34</v>
      </c>
      <c r="C675" t="s">
        <v>84</v>
      </c>
      <c r="D675" t="s">
        <v>85</v>
      </c>
      <c r="E675" t="s">
        <v>15</v>
      </c>
      <c r="F675">
        <v>3.403</v>
      </c>
      <c r="G675" t="s">
        <v>83</v>
      </c>
      <c r="H675" t="s">
        <v>15</v>
      </c>
      <c r="I675" t="str">
        <f>IF(Data[[#This Row],[Truth Value]]=Data[[#This Row],[Correct]], "", "1")</f>
        <v/>
      </c>
      <c r="J675">
        <v>25</v>
      </c>
      <c r="K6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5">
        <f>INDEX(Sheet9!H$1:H$30,MATCH(Data[[#This Row],[Subject]],Sheet9!A$1:A$30))</f>
        <v>0.875</v>
      </c>
      <c r="M675" t="str">
        <f>IF(J674=Data[[#This Row],[PrsntOrd]]-1,IF(OR(Data[[#This Row],[ID]]=B674+8,Data[[#This Row],[ID]]=B674-8),"Y",""),"")</f>
        <v/>
      </c>
    </row>
    <row r="676" spans="1:13">
      <c r="A676">
        <v>116</v>
      </c>
      <c r="B676">
        <v>35</v>
      </c>
      <c r="C676" t="s">
        <v>86</v>
      </c>
      <c r="D676" t="s">
        <v>87</v>
      </c>
      <c r="E676" t="s">
        <v>22</v>
      </c>
      <c r="F676">
        <v>3.7229999999999999</v>
      </c>
      <c r="G676" t="s">
        <v>83</v>
      </c>
      <c r="H676" t="s">
        <v>22</v>
      </c>
      <c r="I676" t="str">
        <f>IF(Data[[#This Row],[Truth Value]]=Data[[#This Row],[Correct]], "", "1")</f>
        <v/>
      </c>
      <c r="J676">
        <v>27</v>
      </c>
      <c r="K6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6">
        <f>INDEX(Sheet9!H$1:H$30,MATCH(Data[[#This Row],[Subject]],Sheet9!A$1:A$30))</f>
        <v>0.875</v>
      </c>
      <c r="M676" t="str">
        <f>IF(J675=Data[[#This Row],[PrsntOrd]]-1,IF(OR(Data[[#This Row],[ID]]=B675+8,Data[[#This Row],[ID]]=B675-8),"Y",""),"")</f>
        <v/>
      </c>
    </row>
    <row r="677" spans="1:13">
      <c r="A677">
        <v>116</v>
      </c>
      <c r="B677">
        <v>36</v>
      </c>
      <c r="C677" t="s">
        <v>88</v>
      </c>
      <c r="D677" t="s">
        <v>89</v>
      </c>
      <c r="E677" t="s">
        <v>22</v>
      </c>
      <c r="F677">
        <v>4.05</v>
      </c>
      <c r="G677" t="s">
        <v>83</v>
      </c>
      <c r="H677" t="s">
        <v>22</v>
      </c>
      <c r="I677" t="str">
        <f>IF(Data[[#This Row],[Truth Value]]=Data[[#This Row],[Correct]], "", "1")</f>
        <v/>
      </c>
      <c r="J677">
        <v>11</v>
      </c>
      <c r="K6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7">
        <f>INDEX(Sheet9!H$1:H$30,MATCH(Data[[#This Row],[Subject]],Sheet9!A$1:A$30))</f>
        <v>0.875</v>
      </c>
      <c r="M677" t="str">
        <f>IF(J676=Data[[#This Row],[PrsntOrd]]-1,IF(OR(Data[[#This Row],[ID]]=B676+8,Data[[#This Row],[ID]]=B676-8),"Y",""),"")</f>
        <v/>
      </c>
    </row>
    <row r="678" spans="1:13">
      <c r="A678">
        <v>116</v>
      </c>
      <c r="B678">
        <v>37</v>
      </c>
      <c r="C678" t="s">
        <v>90</v>
      </c>
      <c r="D678" t="s">
        <v>91</v>
      </c>
      <c r="E678" t="s">
        <v>15</v>
      </c>
      <c r="F678">
        <v>3.1869999999999998</v>
      </c>
      <c r="G678" t="s">
        <v>83</v>
      </c>
      <c r="H678" t="s">
        <v>15</v>
      </c>
      <c r="I678" t="str">
        <f>IF(Data[[#This Row],[Truth Value]]=Data[[#This Row],[Correct]], "", "1")</f>
        <v/>
      </c>
      <c r="J678">
        <v>36</v>
      </c>
      <c r="K6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8">
        <f>INDEX(Sheet9!H$1:H$30,MATCH(Data[[#This Row],[Subject]],Sheet9!A$1:A$30))</f>
        <v>0.875</v>
      </c>
      <c r="M678" t="str">
        <f>IF(J677=Data[[#This Row],[PrsntOrd]]-1,IF(OR(Data[[#This Row],[ID]]=B677+8,Data[[#This Row],[ID]]=B677-8),"Y",""),"")</f>
        <v/>
      </c>
    </row>
    <row r="679" spans="1:13">
      <c r="A679">
        <v>116</v>
      </c>
      <c r="B679">
        <v>38</v>
      </c>
      <c r="C679" t="s">
        <v>92</v>
      </c>
      <c r="D679" t="s">
        <v>93</v>
      </c>
      <c r="E679" t="s">
        <v>22</v>
      </c>
      <c r="F679">
        <v>4.4829999999999997</v>
      </c>
      <c r="G679" t="s">
        <v>83</v>
      </c>
      <c r="H679" t="s">
        <v>22</v>
      </c>
      <c r="I679" t="str">
        <f>IF(Data[[#This Row],[Truth Value]]=Data[[#This Row],[Correct]], "", "1")</f>
        <v/>
      </c>
      <c r="J679">
        <v>34</v>
      </c>
      <c r="K6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79">
        <f>INDEX(Sheet9!H$1:H$30,MATCH(Data[[#This Row],[Subject]],Sheet9!A$1:A$30))</f>
        <v>0.875</v>
      </c>
      <c r="M679" t="str">
        <f>IF(J678=Data[[#This Row],[PrsntOrd]]-1,IF(OR(Data[[#This Row],[ID]]=B678+8,Data[[#This Row],[ID]]=B678-8),"Y",""),"")</f>
        <v/>
      </c>
    </row>
    <row r="680" spans="1:13">
      <c r="A680">
        <v>116</v>
      </c>
      <c r="B680">
        <v>39</v>
      </c>
      <c r="C680" t="s">
        <v>94</v>
      </c>
      <c r="D680" t="s">
        <v>95</v>
      </c>
      <c r="E680" t="s">
        <v>15</v>
      </c>
      <c r="F680">
        <v>10.67</v>
      </c>
      <c r="G680" t="s">
        <v>83</v>
      </c>
      <c r="H680" t="s">
        <v>15</v>
      </c>
      <c r="I680" t="str">
        <f>IF(Data[[#This Row],[Truth Value]]=Data[[#This Row],[Correct]], "", "1")</f>
        <v/>
      </c>
      <c r="J680">
        <v>1</v>
      </c>
      <c r="K6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80">
        <f>INDEX(Sheet9!H$1:H$30,MATCH(Data[[#This Row],[Subject]],Sheet9!A$1:A$30))</f>
        <v>0.875</v>
      </c>
      <c r="M680" t="str">
        <f>IF(J679=Data[[#This Row],[PrsntOrd]]-1,IF(OR(Data[[#This Row],[ID]]=B679+8,Data[[#This Row],[ID]]=B679-8),"Y",""),"")</f>
        <v/>
      </c>
    </row>
    <row r="681" spans="1:13">
      <c r="A681">
        <v>116</v>
      </c>
      <c r="B681">
        <v>40</v>
      </c>
      <c r="C681" t="s">
        <v>96</v>
      </c>
      <c r="D681" t="s">
        <v>97</v>
      </c>
      <c r="E681" t="s">
        <v>15</v>
      </c>
      <c r="F681">
        <v>4.0030000000000001</v>
      </c>
      <c r="G681" t="s">
        <v>83</v>
      </c>
      <c r="H681" t="s">
        <v>15</v>
      </c>
      <c r="I681" t="str">
        <f>IF(Data[[#This Row],[Truth Value]]=Data[[#This Row],[Correct]], "", "1")</f>
        <v/>
      </c>
      <c r="J681">
        <v>6</v>
      </c>
      <c r="K6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81">
        <f>INDEX(Sheet9!H$1:H$30,MATCH(Data[[#This Row],[Subject]],Sheet9!A$1:A$30))</f>
        <v>0.875</v>
      </c>
      <c r="M681" t="str">
        <f>IF(J680=Data[[#This Row],[PrsntOrd]]-1,IF(OR(Data[[#This Row],[ID]]=B680+8,Data[[#This Row],[ID]]=B680-8),"Y",""),"")</f>
        <v/>
      </c>
    </row>
    <row r="682" spans="1:13">
      <c r="A682">
        <v>117</v>
      </c>
      <c r="B682">
        <v>16</v>
      </c>
      <c r="C682" t="s">
        <v>13</v>
      </c>
      <c r="D682" t="s">
        <v>14</v>
      </c>
      <c r="E682" t="s">
        <v>15</v>
      </c>
      <c r="F682">
        <v>13.45</v>
      </c>
      <c r="G682" t="s">
        <v>16</v>
      </c>
      <c r="H682" t="s">
        <v>15</v>
      </c>
      <c r="I682" t="str">
        <f>IF(Data[[#This Row],[Truth Value]]=Data[[#This Row],[Correct]], "", "1")</f>
        <v/>
      </c>
      <c r="J682">
        <v>4</v>
      </c>
      <c r="K6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82">
        <f>INDEX(Sheet9!H$1:H$30,MATCH(Data[[#This Row],[Subject]],Sheet9!A$1:A$30))</f>
        <v>0.875</v>
      </c>
      <c r="M682" t="str">
        <f>IF(J681=Data[[#This Row],[PrsntOrd]]-1,IF(OR(Data[[#This Row],[ID]]=B681+8,Data[[#This Row],[ID]]=B681-8),"Y",""),"")</f>
        <v/>
      </c>
    </row>
    <row r="683" spans="1:13">
      <c r="A683">
        <v>117</v>
      </c>
      <c r="B683">
        <v>8</v>
      </c>
      <c r="C683" t="s">
        <v>27</v>
      </c>
      <c r="D683" t="s">
        <v>28</v>
      </c>
      <c r="E683" t="s">
        <v>22</v>
      </c>
      <c r="F683">
        <v>4.601</v>
      </c>
      <c r="G683" t="s">
        <v>19</v>
      </c>
      <c r="H683" t="s">
        <v>22</v>
      </c>
      <c r="I683" t="str">
        <f>IF(Data[[#This Row],[Truth Value]]=Data[[#This Row],[Correct]], "", "1")</f>
        <v/>
      </c>
      <c r="J683">
        <v>5</v>
      </c>
      <c r="K6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83">
        <f>INDEX(Sheet9!H$1:H$30,MATCH(Data[[#This Row],[Subject]],Sheet9!A$1:A$30))</f>
        <v>0.875</v>
      </c>
      <c r="M683" t="str">
        <f>IF(J682=Data[[#This Row],[PrsntOrd]]-1,IF(OR(Data[[#This Row],[ID]]=B682+8,Data[[#This Row],[ID]]=B682-8),"Y",""),"")</f>
        <v>Y</v>
      </c>
    </row>
    <row r="684" spans="1:13">
      <c r="A684">
        <v>117</v>
      </c>
      <c r="B684">
        <v>15</v>
      </c>
      <c r="C684" t="s">
        <v>43</v>
      </c>
      <c r="D684" t="s">
        <v>100</v>
      </c>
      <c r="E684" t="s">
        <v>15</v>
      </c>
      <c r="F684">
        <v>8.6509999999999998</v>
      </c>
      <c r="G684" t="s">
        <v>16</v>
      </c>
      <c r="H684" t="s">
        <v>22</v>
      </c>
      <c r="I684" t="str">
        <f>IF(Data[[#This Row],[Truth Value]]=Data[[#This Row],[Correct]], "", "1")</f>
        <v>1</v>
      </c>
      <c r="J684">
        <v>7</v>
      </c>
      <c r="K6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684">
        <f>INDEX(Sheet9!H$1:H$30,MATCH(Data[[#This Row],[Subject]],Sheet9!A$1:A$30))</f>
        <v>0.875</v>
      </c>
      <c r="M684" t="str">
        <f>IF(J683=Data[[#This Row],[PrsntOrd]]-1,IF(OR(Data[[#This Row],[ID]]=B683+8,Data[[#This Row],[ID]]=B683-8),"Y",""),"")</f>
        <v/>
      </c>
    </row>
    <row r="685" spans="1:13">
      <c r="A685">
        <v>117</v>
      </c>
      <c r="B685">
        <v>7</v>
      </c>
      <c r="C685" t="s">
        <v>20</v>
      </c>
      <c r="D685" t="s">
        <v>21</v>
      </c>
      <c r="E685" t="s">
        <v>22</v>
      </c>
      <c r="F685">
        <v>4.851</v>
      </c>
      <c r="G685" t="s">
        <v>19</v>
      </c>
      <c r="H685" t="s">
        <v>22</v>
      </c>
      <c r="I685" t="str">
        <f>IF(Data[[#This Row],[Truth Value]]=Data[[#This Row],[Correct]], "", "1")</f>
        <v/>
      </c>
      <c r="J685">
        <v>9</v>
      </c>
      <c r="K6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85">
        <f>INDEX(Sheet9!H$1:H$30,MATCH(Data[[#This Row],[Subject]],Sheet9!A$1:A$30))</f>
        <v>0.875</v>
      </c>
      <c r="M685" t="str">
        <f>IF(J684=Data[[#This Row],[PrsntOrd]]-1,IF(OR(Data[[#This Row],[ID]]=B684+8,Data[[#This Row],[ID]]=B684-8),"Y",""),"")</f>
        <v/>
      </c>
    </row>
    <row r="686" spans="1:13">
      <c r="A686">
        <v>117</v>
      </c>
      <c r="B686">
        <v>4</v>
      </c>
      <c r="C686" t="s">
        <v>31</v>
      </c>
      <c r="D686" t="s">
        <v>32</v>
      </c>
      <c r="E686" t="s">
        <v>15</v>
      </c>
      <c r="F686">
        <v>2.9470000000000001</v>
      </c>
      <c r="G686" t="s">
        <v>19</v>
      </c>
      <c r="H686" t="s">
        <v>15</v>
      </c>
      <c r="I686" t="str">
        <f>IF(Data[[#This Row],[Truth Value]]=Data[[#This Row],[Correct]], "", "1")</f>
        <v/>
      </c>
      <c r="J686">
        <v>13</v>
      </c>
      <c r="K6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86">
        <f>INDEX(Sheet9!H$1:H$30,MATCH(Data[[#This Row],[Subject]],Sheet9!A$1:A$30))</f>
        <v>0.875</v>
      </c>
      <c r="M686" t="str">
        <f>IF(J685=Data[[#This Row],[PrsntOrd]]-1,IF(OR(Data[[#This Row],[ID]]=B685+8,Data[[#This Row],[ID]]=B685-8),"Y",""),"")</f>
        <v/>
      </c>
    </row>
    <row r="687" spans="1:13">
      <c r="A687">
        <v>117</v>
      </c>
      <c r="B687">
        <v>12</v>
      </c>
      <c r="C687" t="s">
        <v>41</v>
      </c>
      <c r="D687" t="s">
        <v>42</v>
      </c>
      <c r="E687" t="s">
        <v>22</v>
      </c>
      <c r="F687">
        <v>6.3150000000000004</v>
      </c>
      <c r="G687" t="s">
        <v>16</v>
      </c>
      <c r="H687" t="s">
        <v>22</v>
      </c>
      <c r="I687" t="str">
        <f>IF(Data[[#This Row],[Truth Value]]=Data[[#This Row],[Correct]], "", "1")</f>
        <v/>
      </c>
      <c r="J687">
        <v>14</v>
      </c>
      <c r="K6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87">
        <f>INDEX(Sheet9!H$1:H$30,MATCH(Data[[#This Row],[Subject]],Sheet9!A$1:A$30))</f>
        <v>0.875</v>
      </c>
      <c r="M687" t="str">
        <f>IF(J686=Data[[#This Row],[PrsntOrd]]-1,IF(OR(Data[[#This Row],[ID]]=B686+8,Data[[#This Row],[ID]]=B686-8),"Y",""),"")</f>
        <v>Y</v>
      </c>
    </row>
    <row r="688" spans="1:13">
      <c r="A688">
        <v>117</v>
      </c>
      <c r="B688">
        <v>9</v>
      </c>
      <c r="C688" t="s">
        <v>23</v>
      </c>
      <c r="D688" t="s">
        <v>24</v>
      </c>
      <c r="E688" t="s">
        <v>15</v>
      </c>
      <c r="F688">
        <v>5.891</v>
      </c>
      <c r="G688" t="s">
        <v>16</v>
      </c>
      <c r="H688" t="s">
        <v>15</v>
      </c>
      <c r="I688" t="str">
        <f>IF(Data[[#This Row],[Truth Value]]=Data[[#This Row],[Correct]], "", "1")</f>
        <v/>
      </c>
      <c r="J688">
        <v>18</v>
      </c>
      <c r="K6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88">
        <f>INDEX(Sheet9!H$1:H$30,MATCH(Data[[#This Row],[Subject]],Sheet9!A$1:A$30))</f>
        <v>0.875</v>
      </c>
      <c r="M688" t="str">
        <f>IF(J687=Data[[#This Row],[PrsntOrd]]-1,IF(OR(Data[[#This Row],[ID]]=B687+8,Data[[#This Row],[ID]]=B687-8),"Y",""),"")</f>
        <v/>
      </c>
    </row>
    <row r="689" spans="1:13">
      <c r="A689">
        <v>117</v>
      </c>
      <c r="B689">
        <v>2</v>
      </c>
      <c r="C689" t="s">
        <v>40</v>
      </c>
      <c r="D689" t="s">
        <v>30</v>
      </c>
      <c r="E689" t="s">
        <v>15</v>
      </c>
      <c r="F689">
        <v>4.859</v>
      </c>
      <c r="G689" t="s">
        <v>19</v>
      </c>
      <c r="H689" t="s">
        <v>15</v>
      </c>
      <c r="I689" t="str">
        <f>IF(Data[[#This Row],[Truth Value]]=Data[[#This Row],[Correct]], "", "1")</f>
        <v/>
      </c>
      <c r="J689">
        <v>19</v>
      </c>
      <c r="K6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89">
        <f>INDEX(Sheet9!H$1:H$30,MATCH(Data[[#This Row],[Subject]],Sheet9!A$1:A$30))</f>
        <v>0.875</v>
      </c>
      <c r="M689" t="str">
        <f>IF(J688=Data[[#This Row],[PrsntOrd]]-1,IF(OR(Data[[#This Row],[ID]]=B688+8,Data[[#This Row],[ID]]=B688-8),"Y",""),"")</f>
        <v/>
      </c>
    </row>
    <row r="690" spans="1:13">
      <c r="A690">
        <v>117</v>
      </c>
      <c r="B690">
        <v>11</v>
      </c>
      <c r="C690" t="s">
        <v>35</v>
      </c>
      <c r="D690" t="s">
        <v>36</v>
      </c>
      <c r="E690" t="s">
        <v>15</v>
      </c>
      <c r="F690">
        <v>7.4909999999999997</v>
      </c>
      <c r="G690" t="s">
        <v>16</v>
      </c>
      <c r="H690" t="s">
        <v>15</v>
      </c>
      <c r="I690" t="str">
        <f>IF(Data[[#This Row],[Truth Value]]=Data[[#This Row],[Correct]], "", "1")</f>
        <v/>
      </c>
      <c r="J690">
        <v>21</v>
      </c>
      <c r="K6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90">
        <f>INDEX(Sheet9!H$1:H$30,MATCH(Data[[#This Row],[Subject]],Sheet9!A$1:A$30))</f>
        <v>0.875</v>
      </c>
      <c r="M690" t="str">
        <f>IF(J689=Data[[#This Row],[PrsntOrd]]-1,IF(OR(Data[[#This Row],[ID]]=B689+8,Data[[#This Row],[ID]]=B689-8),"Y",""),"")</f>
        <v/>
      </c>
    </row>
    <row r="691" spans="1:13">
      <c r="A691">
        <v>117</v>
      </c>
      <c r="B691">
        <v>6</v>
      </c>
      <c r="C691" t="s">
        <v>17</v>
      </c>
      <c r="D691" t="s">
        <v>18</v>
      </c>
      <c r="E691" t="s">
        <v>15</v>
      </c>
      <c r="F691">
        <v>3.2429999999999999</v>
      </c>
      <c r="G691" t="s">
        <v>19</v>
      </c>
      <c r="H691" t="s">
        <v>15</v>
      </c>
      <c r="I691" t="str">
        <f>IF(Data[[#This Row],[Truth Value]]=Data[[#This Row],[Correct]], "", "1")</f>
        <v/>
      </c>
      <c r="J691">
        <v>25</v>
      </c>
      <c r="K6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91">
        <f>INDEX(Sheet9!H$1:H$30,MATCH(Data[[#This Row],[Subject]],Sheet9!A$1:A$30))</f>
        <v>0.875</v>
      </c>
      <c r="M691" t="str">
        <f>IF(J690=Data[[#This Row],[PrsntOrd]]-1,IF(OR(Data[[#This Row],[ID]]=B690+8,Data[[#This Row],[ID]]=B690-8),"Y",""),"")</f>
        <v/>
      </c>
    </row>
    <row r="692" spans="1:13">
      <c r="A692">
        <v>117</v>
      </c>
      <c r="B692">
        <v>10</v>
      </c>
      <c r="C692" t="s">
        <v>29</v>
      </c>
      <c r="D692" t="s">
        <v>30</v>
      </c>
      <c r="E692" t="s">
        <v>22</v>
      </c>
      <c r="F692">
        <v>4.7149999999999999</v>
      </c>
      <c r="G692" t="s">
        <v>16</v>
      </c>
      <c r="H692" t="s">
        <v>22</v>
      </c>
      <c r="I692" t="str">
        <f>IF(Data[[#This Row],[Truth Value]]=Data[[#This Row],[Correct]], "", "1")</f>
        <v/>
      </c>
      <c r="J692">
        <v>26</v>
      </c>
      <c r="K6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92">
        <f>INDEX(Sheet9!H$1:H$30,MATCH(Data[[#This Row],[Subject]],Sheet9!A$1:A$30))</f>
        <v>0.875</v>
      </c>
      <c r="M692" t="str">
        <f>IF(J691=Data[[#This Row],[PrsntOrd]]-1,IF(OR(Data[[#This Row],[ID]]=B691+8,Data[[#This Row],[ID]]=B691-8),"Y",""),"")</f>
        <v/>
      </c>
    </row>
    <row r="693" spans="1:13">
      <c r="A693">
        <v>117</v>
      </c>
      <c r="B693">
        <v>5</v>
      </c>
      <c r="C693" t="s">
        <v>33</v>
      </c>
      <c r="D693" t="s">
        <v>34</v>
      </c>
      <c r="E693" t="s">
        <v>15</v>
      </c>
      <c r="F693">
        <v>5.25</v>
      </c>
      <c r="G693" t="s">
        <v>19</v>
      </c>
      <c r="H693" t="s">
        <v>22</v>
      </c>
      <c r="I693" t="str">
        <f>IF(Data[[#This Row],[Truth Value]]=Data[[#This Row],[Correct]], "", "1")</f>
        <v>1</v>
      </c>
      <c r="J693">
        <v>28</v>
      </c>
      <c r="K6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693">
        <f>INDEX(Sheet9!H$1:H$30,MATCH(Data[[#This Row],[Subject]],Sheet9!A$1:A$30))</f>
        <v>0.875</v>
      </c>
      <c r="M693" t="str">
        <f>IF(J692=Data[[#This Row],[PrsntOrd]]-1,IF(OR(Data[[#This Row],[ID]]=B692+8,Data[[#This Row],[ID]]=B692-8),"Y",""),"")</f>
        <v/>
      </c>
    </row>
    <row r="694" spans="1:13">
      <c r="A694">
        <v>117</v>
      </c>
      <c r="B694">
        <v>13</v>
      </c>
      <c r="C694" t="s">
        <v>25</v>
      </c>
      <c r="D694" t="s">
        <v>99</v>
      </c>
      <c r="E694" t="s">
        <v>15</v>
      </c>
      <c r="F694">
        <v>8.5540000000000003</v>
      </c>
      <c r="G694" t="s">
        <v>16</v>
      </c>
      <c r="H694" t="s">
        <v>15</v>
      </c>
      <c r="I694" t="str">
        <f>IF(Data[[#This Row],[Truth Value]]=Data[[#This Row],[Correct]], "", "1")</f>
        <v/>
      </c>
      <c r="J694">
        <v>32</v>
      </c>
      <c r="K6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94">
        <f>INDEX(Sheet9!H$1:H$30,MATCH(Data[[#This Row],[Subject]],Sheet9!A$1:A$30))</f>
        <v>0.875</v>
      </c>
      <c r="M694" t="str">
        <f>IF(J693=Data[[#This Row],[PrsntOrd]]-1,IF(OR(Data[[#This Row],[ID]]=B693+8,Data[[#This Row],[ID]]=B693-8),"Y",""),"")</f>
        <v/>
      </c>
    </row>
    <row r="695" spans="1:13">
      <c r="A695">
        <v>117</v>
      </c>
      <c r="B695">
        <v>1</v>
      </c>
      <c r="C695" t="s">
        <v>45</v>
      </c>
      <c r="D695" t="s">
        <v>46</v>
      </c>
      <c r="E695" t="s">
        <v>22</v>
      </c>
      <c r="F695">
        <v>4.2670000000000003</v>
      </c>
      <c r="G695" t="s">
        <v>19</v>
      </c>
      <c r="H695" t="s">
        <v>22</v>
      </c>
      <c r="I695" t="str">
        <f>IF(Data[[#This Row],[Truth Value]]=Data[[#This Row],[Correct]], "", "1")</f>
        <v/>
      </c>
      <c r="J695">
        <v>35</v>
      </c>
      <c r="K6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695">
        <f>INDEX(Sheet9!H$1:H$30,MATCH(Data[[#This Row],[Subject]],Sheet9!A$1:A$30))</f>
        <v>0.875</v>
      </c>
      <c r="M695" t="str">
        <f>IF(J694=Data[[#This Row],[PrsntOrd]]-1,IF(OR(Data[[#This Row],[ID]]=B694+8,Data[[#This Row],[ID]]=B694-8),"Y",""),"")</f>
        <v/>
      </c>
    </row>
    <row r="696" spans="1:13">
      <c r="A696">
        <v>117</v>
      </c>
      <c r="B696">
        <v>3</v>
      </c>
      <c r="C696" t="s">
        <v>39</v>
      </c>
      <c r="D696" t="s">
        <v>36</v>
      </c>
      <c r="E696" t="s">
        <v>22</v>
      </c>
      <c r="F696">
        <v>3.4590000000000001</v>
      </c>
      <c r="G696" t="s">
        <v>19</v>
      </c>
      <c r="H696" t="s">
        <v>15</v>
      </c>
      <c r="I696" t="str">
        <f>IF(Data[[#This Row],[Truth Value]]=Data[[#This Row],[Correct]], "", "1")</f>
        <v>1</v>
      </c>
      <c r="J696">
        <v>38</v>
      </c>
      <c r="K6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696">
        <f>INDEX(Sheet9!H$1:H$30,MATCH(Data[[#This Row],[Subject]],Sheet9!A$1:A$30))</f>
        <v>0.875</v>
      </c>
      <c r="M696" t="str">
        <f>IF(J695=Data[[#This Row],[PrsntOrd]]-1,IF(OR(Data[[#This Row],[ID]]=B695+8,Data[[#This Row],[ID]]=B695-8),"Y",""),"")</f>
        <v/>
      </c>
    </row>
    <row r="697" spans="1:13">
      <c r="A697">
        <v>117</v>
      </c>
      <c r="B697">
        <v>14</v>
      </c>
      <c r="C697" t="s">
        <v>37</v>
      </c>
      <c r="D697" t="s">
        <v>38</v>
      </c>
      <c r="E697" t="s">
        <v>22</v>
      </c>
      <c r="F697">
        <v>4.6989999999999998</v>
      </c>
      <c r="G697" t="s">
        <v>16</v>
      </c>
      <c r="H697" t="s">
        <v>22</v>
      </c>
      <c r="I697" t="str">
        <f>IF(Data[[#This Row],[Truth Value]]=Data[[#This Row],[Correct]], "", "1")</f>
        <v/>
      </c>
      <c r="J697">
        <v>40</v>
      </c>
      <c r="K6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697">
        <f>INDEX(Sheet9!H$1:H$30,MATCH(Data[[#This Row],[Subject]],Sheet9!A$1:A$30))</f>
        <v>0.875</v>
      </c>
      <c r="M697" t="str">
        <f>IF(J696=Data[[#This Row],[PrsntOrd]]-1,IF(OR(Data[[#This Row],[ID]]=B696+8,Data[[#This Row],[ID]]=B696-8),"Y",""),"")</f>
        <v/>
      </c>
    </row>
    <row r="698" spans="1:13">
      <c r="A698">
        <v>117</v>
      </c>
      <c r="B698">
        <v>17</v>
      </c>
      <c r="C698" t="s">
        <v>47</v>
      </c>
      <c r="D698" t="s">
        <v>48</v>
      </c>
      <c r="E698" t="s">
        <v>15</v>
      </c>
      <c r="F698">
        <v>4.01</v>
      </c>
      <c r="G698" t="s">
        <v>49</v>
      </c>
      <c r="H698" t="s">
        <v>15</v>
      </c>
      <c r="I698" t="str">
        <f>IF(Data[[#This Row],[Truth Value]]=Data[[#This Row],[Correct]], "", "1")</f>
        <v/>
      </c>
      <c r="J698">
        <v>24</v>
      </c>
      <c r="K6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98">
        <f>INDEX(Sheet9!H$1:H$30,MATCH(Data[[#This Row],[Subject]],Sheet9!A$1:A$30))</f>
        <v>0.875</v>
      </c>
      <c r="M698" t="str">
        <f>IF(J697=Data[[#This Row],[PrsntOrd]]-1,IF(OR(Data[[#This Row],[ID]]=B697+8,Data[[#This Row],[ID]]=B697-8),"Y",""),"")</f>
        <v/>
      </c>
    </row>
    <row r="699" spans="1:13">
      <c r="A699">
        <v>117</v>
      </c>
      <c r="B699">
        <v>18</v>
      </c>
      <c r="C699" t="s">
        <v>50</v>
      </c>
      <c r="D699" t="s">
        <v>51</v>
      </c>
      <c r="E699" t="s">
        <v>15</v>
      </c>
      <c r="F699">
        <v>4.97</v>
      </c>
      <c r="G699" t="s">
        <v>49</v>
      </c>
      <c r="H699" t="s">
        <v>15</v>
      </c>
      <c r="I699" t="str">
        <f>IF(Data[[#This Row],[Truth Value]]=Data[[#This Row],[Correct]], "", "1")</f>
        <v/>
      </c>
      <c r="J699">
        <v>36</v>
      </c>
      <c r="K6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699">
        <f>INDEX(Sheet9!H$1:H$30,MATCH(Data[[#This Row],[Subject]],Sheet9!A$1:A$30))</f>
        <v>0.875</v>
      </c>
      <c r="M699" t="str">
        <f>IF(J698=Data[[#This Row],[PrsntOrd]]-1,IF(OR(Data[[#This Row],[ID]]=B698+8,Data[[#This Row],[ID]]=B698-8),"Y",""),"")</f>
        <v/>
      </c>
    </row>
    <row r="700" spans="1:13">
      <c r="A700">
        <v>117</v>
      </c>
      <c r="B700">
        <v>19</v>
      </c>
      <c r="C700" t="s">
        <v>52</v>
      </c>
      <c r="D700" t="s">
        <v>53</v>
      </c>
      <c r="E700" t="s">
        <v>22</v>
      </c>
      <c r="F700">
        <v>6.4020000000000001</v>
      </c>
      <c r="G700" t="s">
        <v>49</v>
      </c>
      <c r="H700" t="s">
        <v>22</v>
      </c>
      <c r="I700" t="str">
        <f>IF(Data[[#This Row],[Truth Value]]=Data[[#This Row],[Correct]], "", "1")</f>
        <v/>
      </c>
      <c r="J700">
        <v>8</v>
      </c>
      <c r="K7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0">
        <f>INDEX(Sheet9!H$1:H$30,MATCH(Data[[#This Row],[Subject]],Sheet9!A$1:A$30))</f>
        <v>0.875</v>
      </c>
      <c r="M700" t="str">
        <f>IF(J699=Data[[#This Row],[PrsntOrd]]-1,IF(OR(Data[[#This Row],[ID]]=B699+8,Data[[#This Row],[ID]]=B699-8),"Y",""),"")</f>
        <v/>
      </c>
    </row>
    <row r="701" spans="1:13">
      <c r="A701">
        <v>117</v>
      </c>
      <c r="B701">
        <v>20</v>
      </c>
      <c r="C701" t="s">
        <v>54</v>
      </c>
      <c r="D701" t="s">
        <v>55</v>
      </c>
      <c r="E701" t="s">
        <v>22</v>
      </c>
      <c r="F701">
        <v>3.8660000000000001</v>
      </c>
      <c r="G701" t="s">
        <v>49</v>
      </c>
      <c r="H701" t="s">
        <v>22</v>
      </c>
      <c r="I701" t="str">
        <f>IF(Data[[#This Row],[Truth Value]]=Data[[#This Row],[Correct]], "", "1")</f>
        <v/>
      </c>
      <c r="J701">
        <v>3</v>
      </c>
      <c r="K7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1">
        <f>INDEX(Sheet9!H$1:H$30,MATCH(Data[[#This Row],[Subject]],Sheet9!A$1:A$30))</f>
        <v>0.875</v>
      </c>
      <c r="M701" t="str">
        <f>IF(J700=Data[[#This Row],[PrsntOrd]]-1,IF(OR(Data[[#This Row],[ID]]=B700+8,Data[[#This Row],[ID]]=B700-8),"Y",""),"")</f>
        <v/>
      </c>
    </row>
    <row r="702" spans="1:13">
      <c r="A702">
        <v>117</v>
      </c>
      <c r="B702">
        <v>21</v>
      </c>
      <c r="C702" t="s">
        <v>56</v>
      </c>
      <c r="D702" t="s">
        <v>57</v>
      </c>
      <c r="E702" t="s">
        <v>22</v>
      </c>
      <c r="F702">
        <v>5.0419999999999998</v>
      </c>
      <c r="G702" t="s">
        <v>49</v>
      </c>
      <c r="H702" t="s">
        <v>22</v>
      </c>
      <c r="I702" t="str">
        <f>IF(Data[[#This Row],[Truth Value]]=Data[[#This Row],[Correct]], "", "1")</f>
        <v/>
      </c>
      <c r="J702">
        <v>29</v>
      </c>
      <c r="K7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2">
        <f>INDEX(Sheet9!H$1:H$30,MATCH(Data[[#This Row],[Subject]],Sheet9!A$1:A$30))</f>
        <v>0.875</v>
      </c>
      <c r="M702" t="str">
        <f>IF(J701=Data[[#This Row],[PrsntOrd]]-1,IF(OR(Data[[#This Row],[ID]]=B701+8,Data[[#This Row],[ID]]=B701-8),"Y",""),"")</f>
        <v/>
      </c>
    </row>
    <row r="703" spans="1:13">
      <c r="A703">
        <v>117</v>
      </c>
      <c r="B703">
        <v>22</v>
      </c>
      <c r="C703" t="s">
        <v>58</v>
      </c>
      <c r="D703" t="s">
        <v>59</v>
      </c>
      <c r="E703" t="s">
        <v>15</v>
      </c>
      <c r="F703">
        <v>2.2189999999999999</v>
      </c>
      <c r="G703" t="s">
        <v>49</v>
      </c>
      <c r="H703" t="s">
        <v>15</v>
      </c>
      <c r="I703" t="str">
        <f>IF(Data[[#This Row],[Truth Value]]=Data[[#This Row],[Correct]], "", "1")</f>
        <v/>
      </c>
      <c r="J703">
        <v>20</v>
      </c>
      <c r="K7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3">
        <f>INDEX(Sheet9!H$1:H$30,MATCH(Data[[#This Row],[Subject]],Sheet9!A$1:A$30))</f>
        <v>0.875</v>
      </c>
      <c r="M703" t="str">
        <f>IF(J702=Data[[#This Row],[PrsntOrd]]-1,IF(OR(Data[[#This Row],[ID]]=B702+8,Data[[#This Row],[ID]]=B702-8),"Y",""),"")</f>
        <v/>
      </c>
    </row>
    <row r="704" spans="1:13">
      <c r="A704">
        <v>117</v>
      </c>
      <c r="B704">
        <v>23</v>
      </c>
      <c r="C704" t="s">
        <v>60</v>
      </c>
      <c r="D704" t="s">
        <v>98</v>
      </c>
      <c r="E704" t="s">
        <v>15</v>
      </c>
      <c r="F704">
        <v>3.69</v>
      </c>
      <c r="G704" t="s">
        <v>49</v>
      </c>
      <c r="H704" t="s">
        <v>15</v>
      </c>
      <c r="I704" t="str">
        <f>IF(Data[[#This Row],[Truth Value]]=Data[[#This Row],[Correct]], "", "1")</f>
        <v/>
      </c>
      <c r="J704">
        <v>31</v>
      </c>
      <c r="K7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4">
        <f>INDEX(Sheet9!H$1:H$30,MATCH(Data[[#This Row],[Subject]],Sheet9!A$1:A$30))</f>
        <v>0.875</v>
      </c>
      <c r="M704" t="str">
        <f>IF(J703=Data[[#This Row],[PrsntOrd]]-1,IF(OR(Data[[#This Row],[ID]]=B703+8,Data[[#This Row],[ID]]=B703-8),"Y",""),"")</f>
        <v/>
      </c>
    </row>
    <row r="705" spans="1:13">
      <c r="A705">
        <v>117</v>
      </c>
      <c r="B705">
        <v>24</v>
      </c>
      <c r="C705" t="s">
        <v>62</v>
      </c>
      <c r="D705" t="s">
        <v>63</v>
      </c>
      <c r="E705" t="s">
        <v>22</v>
      </c>
      <c r="F705">
        <v>4.8120000000000003</v>
      </c>
      <c r="G705" t="s">
        <v>49</v>
      </c>
      <c r="H705" t="s">
        <v>22</v>
      </c>
      <c r="I705" t="str">
        <f>IF(Data[[#This Row],[Truth Value]]=Data[[#This Row],[Correct]], "", "1")</f>
        <v/>
      </c>
      <c r="J705">
        <v>12</v>
      </c>
      <c r="K7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5">
        <f>INDEX(Sheet9!H$1:H$30,MATCH(Data[[#This Row],[Subject]],Sheet9!A$1:A$30))</f>
        <v>0.875</v>
      </c>
      <c r="M705" t="str">
        <f>IF(J704=Data[[#This Row],[PrsntOrd]]-1,IF(OR(Data[[#This Row],[ID]]=B704+8,Data[[#This Row],[ID]]=B704-8),"Y",""),"")</f>
        <v/>
      </c>
    </row>
    <row r="706" spans="1:13">
      <c r="A706">
        <v>117</v>
      </c>
      <c r="B706">
        <v>25</v>
      </c>
      <c r="C706" t="s">
        <v>64</v>
      </c>
      <c r="D706" t="s">
        <v>65</v>
      </c>
      <c r="E706" t="s">
        <v>15</v>
      </c>
      <c r="F706">
        <v>5.89</v>
      </c>
      <c r="G706" t="s">
        <v>66</v>
      </c>
      <c r="H706" t="s">
        <v>15</v>
      </c>
      <c r="I706" t="str">
        <f>IF(Data[[#This Row],[Truth Value]]=Data[[#This Row],[Correct]], "", "1")</f>
        <v/>
      </c>
      <c r="J706">
        <v>16</v>
      </c>
      <c r="K7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6">
        <f>INDEX(Sheet9!H$1:H$30,MATCH(Data[[#This Row],[Subject]],Sheet9!A$1:A$30))</f>
        <v>0.875</v>
      </c>
      <c r="M706" t="str">
        <f>IF(J705=Data[[#This Row],[PrsntOrd]]-1,IF(OR(Data[[#This Row],[ID]]=B705+8,Data[[#This Row],[ID]]=B705-8),"Y",""),"")</f>
        <v/>
      </c>
    </row>
    <row r="707" spans="1:13">
      <c r="A707">
        <v>117</v>
      </c>
      <c r="B707">
        <v>26</v>
      </c>
      <c r="C707" t="s">
        <v>67</v>
      </c>
      <c r="D707" t="s">
        <v>68</v>
      </c>
      <c r="E707" t="s">
        <v>22</v>
      </c>
      <c r="F707">
        <v>11.76</v>
      </c>
      <c r="G707" t="s">
        <v>66</v>
      </c>
      <c r="H707" t="s">
        <v>22</v>
      </c>
      <c r="I707" t="str">
        <f>IF(Data[[#This Row],[Truth Value]]=Data[[#This Row],[Correct]], "", "1")</f>
        <v/>
      </c>
      <c r="J707">
        <v>1</v>
      </c>
      <c r="K7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7">
        <f>INDEX(Sheet9!H$1:H$30,MATCH(Data[[#This Row],[Subject]],Sheet9!A$1:A$30))</f>
        <v>0.875</v>
      </c>
      <c r="M707" t="str">
        <f>IF(J706=Data[[#This Row],[PrsntOrd]]-1,IF(OR(Data[[#This Row],[ID]]=B706+8,Data[[#This Row],[ID]]=B706-8),"Y",""),"")</f>
        <v/>
      </c>
    </row>
    <row r="708" spans="1:13">
      <c r="A708">
        <v>117</v>
      </c>
      <c r="B708">
        <v>27</v>
      </c>
      <c r="C708" t="s">
        <v>69</v>
      </c>
      <c r="D708" t="s">
        <v>70</v>
      </c>
      <c r="E708" t="s">
        <v>15</v>
      </c>
      <c r="F708">
        <v>6.6840000000000002</v>
      </c>
      <c r="G708" t="s">
        <v>66</v>
      </c>
      <c r="H708" t="s">
        <v>15</v>
      </c>
      <c r="I708" t="str">
        <f>IF(Data[[#This Row],[Truth Value]]=Data[[#This Row],[Correct]], "", "1")</f>
        <v/>
      </c>
      <c r="J708">
        <v>22</v>
      </c>
      <c r="K7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8">
        <f>INDEX(Sheet9!H$1:H$30,MATCH(Data[[#This Row],[Subject]],Sheet9!A$1:A$30))</f>
        <v>0.875</v>
      </c>
      <c r="M708" t="str">
        <f>IF(J707=Data[[#This Row],[PrsntOrd]]-1,IF(OR(Data[[#This Row],[ID]]=B707+8,Data[[#This Row],[ID]]=B707-8),"Y",""),"")</f>
        <v/>
      </c>
    </row>
    <row r="709" spans="1:13">
      <c r="A709">
        <v>117</v>
      </c>
      <c r="B709">
        <v>28</v>
      </c>
      <c r="C709" t="s">
        <v>71</v>
      </c>
      <c r="D709" t="s">
        <v>72</v>
      </c>
      <c r="E709" t="s">
        <v>15</v>
      </c>
      <c r="F709">
        <v>6.7939999999999996</v>
      </c>
      <c r="G709" t="s">
        <v>66</v>
      </c>
      <c r="H709" t="s">
        <v>15</v>
      </c>
      <c r="I709" t="str">
        <f>IF(Data[[#This Row],[Truth Value]]=Data[[#This Row],[Correct]], "", "1")</f>
        <v/>
      </c>
      <c r="J709">
        <v>15</v>
      </c>
      <c r="K7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09">
        <f>INDEX(Sheet9!H$1:H$30,MATCH(Data[[#This Row],[Subject]],Sheet9!A$1:A$30))</f>
        <v>0.875</v>
      </c>
      <c r="M709" t="str">
        <f>IF(J708=Data[[#This Row],[PrsntOrd]]-1,IF(OR(Data[[#This Row],[ID]]=B708+8,Data[[#This Row],[ID]]=B708-8),"Y",""),"")</f>
        <v/>
      </c>
    </row>
    <row r="710" spans="1:13">
      <c r="A710">
        <v>117</v>
      </c>
      <c r="B710">
        <v>29</v>
      </c>
      <c r="C710" t="s">
        <v>73</v>
      </c>
      <c r="D710" t="s">
        <v>74</v>
      </c>
      <c r="E710" t="s">
        <v>15</v>
      </c>
      <c r="F710">
        <v>5.1710000000000003</v>
      </c>
      <c r="G710" t="s">
        <v>66</v>
      </c>
      <c r="H710" t="s">
        <v>15</v>
      </c>
      <c r="I710" t="str">
        <f>IF(Data[[#This Row],[Truth Value]]=Data[[#This Row],[Correct]], "", "1")</f>
        <v/>
      </c>
      <c r="J710">
        <v>27</v>
      </c>
      <c r="K7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0">
        <f>INDEX(Sheet9!H$1:H$30,MATCH(Data[[#This Row],[Subject]],Sheet9!A$1:A$30))</f>
        <v>0.875</v>
      </c>
      <c r="M710" t="str">
        <f>IF(J709=Data[[#This Row],[PrsntOrd]]-1,IF(OR(Data[[#This Row],[ID]]=B709+8,Data[[#This Row],[ID]]=B709-8),"Y",""),"")</f>
        <v/>
      </c>
    </row>
    <row r="711" spans="1:13">
      <c r="A711">
        <v>117</v>
      </c>
      <c r="B711">
        <v>30</v>
      </c>
      <c r="C711" t="s">
        <v>75</v>
      </c>
      <c r="D711" t="s">
        <v>76</v>
      </c>
      <c r="E711" t="s">
        <v>22</v>
      </c>
      <c r="F711">
        <v>7.0259999999999998</v>
      </c>
      <c r="G711" t="s">
        <v>66</v>
      </c>
      <c r="H711" t="s">
        <v>22</v>
      </c>
      <c r="I711" t="str">
        <f>IF(Data[[#This Row],[Truth Value]]=Data[[#This Row],[Correct]], "", "1")</f>
        <v/>
      </c>
      <c r="J711">
        <v>6</v>
      </c>
      <c r="K7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1">
        <f>INDEX(Sheet9!H$1:H$30,MATCH(Data[[#This Row],[Subject]],Sheet9!A$1:A$30))</f>
        <v>0.875</v>
      </c>
      <c r="M711" t="str">
        <f>IF(J710=Data[[#This Row],[PrsntOrd]]-1,IF(OR(Data[[#This Row],[ID]]=B710+8,Data[[#This Row],[ID]]=B710-8),"Y",""),"")</f>
        <v/>
      </c>
    </row>
    <row r="712" spans="1:13">
      <c r="A712">
        <v>117</v>
      </c>
      <c r="B712">
        <v>31</v>
      </c>
      <c r="C712" t="s">
        <v>77</v>
      </c>
      <c r="D712" t="s">
        <v>78</v>
      </c>
      <c r="E712" t="s">
        <v>22</v>
      </c>
      <c r="F712">
        <v>3.0920000000000001</v>
      </c>
      <c r="G712" t="s">
        <v>66</v>
      </c>
      <c r="H712" t="s">
        <v>22</v>
      </c>
      <c r="I712" t="str">
        <f>IF(Data[[#This Row],[Truth Value]]=Data[[#This Row],[Correct]], "", "1")</f>
        <v/>
      </c>
      <c r="J712">
        <v>37</v>
      </c>
      <c r="K7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2">
        <f>INDEX(Sheet9!H$1:H$30,MATCH(Data[[#This Row],[Subject]],Sheet9!A$1:A$30))</f>
        <v>0.875</v>
      </c>
      <c r="M712" t="str">
        <f>IF(J711=Data[[#This Row],[PrsntOrd]]-1,IF(OR(Data[[#This Row],[ID]]=B711+8,Data[[#This Row],[ID]]=B711-8),"Y",""),"")</f>
        <v/>
      </c>
    </row>
    <row r="713" spans="1:13">
      <c r="A713">
        <v>117</v>
      </c>
      <c r="B713">
        <v>32</v>
      </c>
      <c r="C713" t="s">
        <v>79</v>
      </c>
      <c r="D713" t="s">
        <v>80</v>
      </c>
      <c r="E713" t="s">
        <v>22</v>
      </c>
      <c r="F713">
        <v>3.6909999999999998</v>
      </c>
      <c r="G713" t="s">
        <v>66</v>
      </c>
      <c r="H713" t="s">
        <v>22</v>
      </c>
      <c r="I713" t="str">
        <f>IF(Data[[#This Row],[Truth Value]]=Data[[#This Row],[Correct]], "", "1")</f>
        <v/>
      </c>
      <c r="J713">
        <v>34</v>
      </c>
      <c r="K7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3">
        <f>INDEX(Sheet9!H$1:H$30,MATCH(Data[[#This Row],[Subject]],Sheet9!A$1:A$30))</f>
        <v>0.875</v>
      </c>
      <c r="M713" t="str">
        <f>IF(J712=Data[[#This Row],[PrsntOrd]]-1,IF(OR(Data[[#This Row],[ID]]=B712+8,Data[[#This Row],[ID]]=B712-8),"Y",""),"")</f>
        <v/>
      </c>
    </row>
    <row r="714" spans="1:13">
      <c r="A714">
        <v>117</v>
      </c>
      <c r="B714">
        <v>33</v>
      </c>
      <c r="C714" t="s">
        <v>81</v>
      </c>
      <c r="D714" t="s">
        <v>82</v>
      </c>
      <c r="E714" t="s">
        <v>22</v>
      </c>
      <c r="F714">
        <v>7.0650000000000004</v>
      </c>
      <c r="G714" t="s">
        <v>83</v>
      </c>
      <c r="H714" t="s">
        <v>22</v>
      </c>
      <c r="I714" t="str">
        <f>IF(Data[[#This Row],[Truth Value]]=Data[[#This Row],[Correct]], "", "1")</f>
        <v/>
      </c>
      <c r="J714">
        <v>2</v>
      </c>
      <c r="K7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4">
        <f>INDEX(Sheet9!H$1:H$30,MATCH(Data[[#This Row],[Subject]],Sheet9!A$1:A$30))</f>
        <v>0.875</v>
      </c>
      <c r="M714" t="str">
        <f>IF(J713=Data[[#This Row],[PrsntOrd]]-1,IF(OR(Data[[#This Row],[ID]]=B713+8,Data[[#This Row],[ID]]=B713-8),"Y",""),"")</f>
        <v/>
      </c>
    </row>
    <row r="715" spans="1:13">
      <c r="A715">
        <v>117</v>
      </c>
      <c r="B715">
        <v>34</v>
      </c>
      <c r="C715" t="s">
        <v>84</v>
      </c>
      <c r="D715" t="s">
        <v>85</v>
      </c>
      <c r="E715" t="s">
        <v>15</v>
      </c>
      <c r="F715">
        <v>14.17</v>
      </c>
      <c r="G715" t="s">
        <v>83</v>
      </c>
      <c r="H715" t="s">
        <v>15</v>
      </c>
      <c r="I715" t="str">
        <f>IF(Data[[#This Row],[Truth Value]]=Data[[#This Row],[Correct]], "", "1")</f>
        <v/>
      </c>
      <c r="J715">
        <v>10</v>
      </c>
      <c r="K7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5">
        <f>INDEX(Sheet9!H$1:H$30,MATCH(Data[[#This Row],[Subject]],Sheet9!A$1:A$30))</f>
        <v>0.875</v>
      </c>
      <c r="M715" t="str">
        <f>IF(J714=Data[[#This Row],[PrsntOrd]]-1,IF(OR(Data[[#This Row],[ID]]=B714+8,Data[[#This Row],[ID]]=B714-8),"Y",""),"")</f>
        <v/>
      </c>
    </row>
    <row r="716" spans="1:13">
      <c r="A716">
        <v>117</v>
      </c>
      <c r="B716">
        <v>35</v>
      </c>
      <c r="C716" t="s">
        <v>86</v>
      </c>
      <c r="D716" t="s">
        <v>87</v>
      </c>
      <c r="E716" t="s">
        <v>22</v>
      </c>
      <c r="F716">
        <v>3.355</v>
      </c>
      <c r="G716" t="s">
        <v>83</v>
      </c>
      <c r="H716" t="s">
        <v>22</v>
      </c>
      <c r="I716" t="str">
        <f>IF(Data[[#This Row],[Truth Value]]=Data[[#This Row],[Correct]], "", "1")</f>
        <v/>
      </c>
      <c r="J716">
        <v>17</v>
      </c>
      <c r="K7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6">
        <f>INDEX(Sheet9!H$1:H$30,MATCH(Data[[#This Row],[Subject]],Sheet9!A$1:A$30))</f>
        <v>0.875</v>
      </c>
      <c r="M716" t="str">
        <f>IF(J715=Data[[#This Row],[PrsntOrd]]-1,IF(OR(Data[[#This Row],[ID]]=B715+8,Data[[#This Row],[ID]]=B715-8),"Y",""),"")</f>
        <v/>
      </c>
    </row>
    <row r="717" spans="1:13">
      <c r="A717">
        <v>117</v>
      </c>
      <c r="B717">
        <v>36</v>
      </c>
      <c r="C717" t="s">
        <v>88</v>
      </c>
      <c r="D717" t="s">
        <v>89</v>
      </c>
      <c r="E717" t="s">
        <v>22</v>
      </c>
      <c r="F717">
        <v>2.6669999999999998</v>
      </c>
      <c r="G717" t="s">
        <v>83</v>
      </c>
      <c r="H717" t="s">
        <v>22</v>
      </c>
      <c r="I717" t="str">
        <f>IF(Data[[#This Row],[Truth Value]]=Data[[#This Row],[Correct]], "", "1")</f>
        <v/>
      </c>
      <c r="J717">
        <v>30</v>
      </c>
      <c r="K7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7">
        <f>INDEX(Sheet9!H$1:H$30,MATCH(Data[[#This Row],[Subject]],Sheet9!A$1:A$30))</f>
        <v>0.875</v>
      </c>
      <c r="M717" t="str">
        <f>IF(J716=Data[[#This Row],[PrsntOrd]]-1,IF(OR(Data[[#This Row],[ID]]=B716+8,Data[[#This Row],[ID]]=B716-8),"Y",""),"")</f>
        <v/>
      </c>
    </row>
    <row r="718" spans="1:13">
      <c r="A718">
        <v>117</v>
      </c>
      <c r="B718">
        <v>37</v>
      </c>
      <c r="C718" t="s">
        <v>90</v>
      </c>
      <c r="D718" t="s">
        <v>91</v>
      </c>
      <c r="E718" t="s">
        <v>15</v>
      </c>
      <c r="F718">
        <v>6.1390000000000002</v>
      </c>
      <c r="G718" t="s">
        <v>83</v>
      </c>
      <c r="H718" t="s">
        <v>15</v>
      </c>
      <c r="I718" t="str">
        <f>IF(Data[[#This Row],[Truth Value]]=Data[[#This Row],[Correct]], "", "1")</f>
        <v/>
      </c>
      <c r="J718">
        <v>23</v>
      </c>
      <c r="K7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8">
        <f>INDEX(Sheet9!H$1:H$30,MATCH(Data[[#This Row],[Subject]],Sheet9!A$1:A$30))</f>
        <v>0.875</v>
      </c>
      <c r="M718" t="str">
        <f>IF(J717=Data[[#This Row],[PrsntOrd]]-1,IF(OR(Data[[#This Row],[ID]]=B717+8,Data[[#This Row],[ID]]=B717-8),"Y",""),"")</f>
        <v/>
      </c>
    </row>
    <row r="719" spans="1:13">
      <c r="A719">
        <v>117</v>
      </c>
      <c r="B719">
        <v>38</v>
      </c>
      <c r="C719" t="s">
        <v>92</v>
      </c>
      <c r="D719" t="s">
        <v>93</v>
      </c>
      <c r="E719" t="s">
        <v>22</v>
      </c>
      <c r="F719">
        <v>1.9470000000000001</v>
      </c>
      <c r="G719" t="s">
        <v>83</v>
      </c>
      <c r="H719" t="s">
        <v>22</v>
      </c>
      <c r="I719" t="str">
        <f>IF(Data[[#This Row],[Truth Value]]=Data[[#This Row],[Correct]], "", "1")</f>
        <v/>
      </c>
      <c r="J719">
        <v>33</v>
      </c>
      <c r="K7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19">
        <f>INDEX(Sheet9!H$1:H$30,MATCH(Data[[#This Row],[Subject]],Sheet9!A$1:A$30))</f>
        <v>0.875</v>
      </c>
      <c r="M719" t="str">
        <f>IF(J718=Data[[#This Row],[PrsntOrd]]-1,IF(OR(Data[[#This Row],[ID]]=B718+8,Data[[#This Row],[ID]]=B718-8),"Y",""),"")</f>
        <v/>
      </c>
    </row>
    <row r="720" spans="1:13">
      <c r="A720">
        <v>117</v>
      </c>
      <c r="B720">
        <v>39</v>
      </c>
      <c r="C720" t="s">
        <v>94</v>
      </c>
      <c r="D720" t="s">
        <v>95</v>
      </c>
      <c r="E720" t="s">
        <v>15</v>
      </c>
      <c r="F720">
        <v>4.1070000000000002</v>
      </c>
      <c r="G720" t="s">
        <v>83</v>
      </c>
      <c r="H720" t="s">
        <v>15</v>
      </c>
      <c r="I720" t="str">
        <f>IF(Data[[#This Row],[Truth Value]]=Data[[#This Row],[Correct]], "", "1")</f>
        <v/>
      </c>
      <c r="J720">
        <v>39</v>
      </c>
      <c r="K7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20">
        <f>INDEX(Sheet9!H$1:H$30,MATCH(Data[[#This Row],[Subject]],Sheet9!A$1:A$30))</f>
        <v>0.875</v>
      </c>
      <c r="M720" t="str">
        <f>IF(J719=Data[[#This Row],[PrsntOrd]]-1,IF(OR(Data[[#This Row],[ID]]=B719+8,Data[[#This Row],[ID]]=B719-8),"Y",""),"")</f>
        <v/>
      </c>
    </row>
    <row r="721" spans="1:13">
      <c r="A721">
        <v>117</v>
      </c>
      <c r="B721">
        <v>40</v>
      </c>
      <c r="C721" t="s">
        <v>96</v>
      </c>
      <c r="D721" t="s">
        <v>97</v>
      </c>
      <c r="E721" t="s">
        <v>15</v>
      </c>
      <c r="F721">
        <v>4.6180000000000003</v>
      </c>
      <c r="G721" t="s">
        <v>83</v>
      </c>
      <c r="H721" t="s">
        <v>15</v>
      </c>
      <c r="I721" t="str">
        <f>IF(Data[[#This Row],[Truth Value]]=Data[[#This Row],[Correct]], "", "1")</f>
        <v/>
      </c>
      <c r="J721">
        <v>11</v>
      </c>
      <c r="K7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21">
        <f>INDEX(Sheet9!H$1:H$30,MATCH(Data[[#This Row],[Subject]],Sheet9!A$1:A$30))</f>
        <v>0.875</v>
      </c>
      <c r="M721" t="str">
        <f>IF(J720=Data[[#This Row],[PrsntOrd]]-1,IF(OR(Data[[#This Row],[ID]]=B720+8,Data[[#This Row],[ID]]=B720-8),"Y",""),"")</f>
        <v/>
      </c>
    </row>
    <row r="722" spans="1:13">
      <c r="A722">
        <v>118</v>
      </c>
      <c r="B722">
        <v>7</v>
      </c>
      <c r="C722" t="s">
        <v>20</v>
      </c>
      <c r="D722" t="s">
        <v>21</v>
      </c>
      <c r="E722" t="s">
        <v>22</v>
      </c>
      <c r="F722">
        <v>5.9770000000000003</v>
      </c>
      <c r="G722" t="s">
        <v>19</v>
      </c>
      <c r="H722" t="s">
        <v>22</v>
      </c>
      <c r="I722" t="str">
        <f>IF(Data[[#This Row],[Truth Value]]=Data[[#This Row],[Correct]], "", "1")</f>
        <v/>
      </c>
      <c r="J722">
        <v>4</v>
      </c>
      <c r="K7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22">
        <f>INDEX(Sheet9!H$1:H$30,MATCH(Data[[#This Row],[Subject]],Sheet9!A$1:A$30))</f>
        <v>0.875</v>
      </c>
      <c r="M722" t="str">
        <f>IF(J721=Data[[#This Row],[PrsntOrd]]-1,IF(OR(Data[[#This Row],[ID]]=B721+8,Data[[#This Row],[ID]]=B721-8),"Y",""),"")</f>
        <v/>
      </c>
    </row>
    <row r="723" spans="1:13">
      <c r="A723">
        <v>118</v>
      </c>
      <c r="B723">
        <v>15</v>
      </c>
      <c r="C723" t="s">
        <v>43</v>
      </c>
      <c r="D723" t="s">
        <v>100</v>
      </c>
      <c r="E723" t="s">
        <v>15</v>
      </c>
      <c r="F723">
        <v>10.83</v>
      </c>
      <c r="G723" t="s">
        <v>16</v>
      </c>
      <c r="H723" t="s">
        <v>22</v>
      </c>
      <c r="I723" t="str">
        <f>IF(Data[[#This Row],[Truth Value]]=Data[[#This Row],[Correct]], "", "1")</f>
        <v>1</v>
      </c>
      <c r="J723">
        <v>5</v>
      </c>
      <c r="K7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723">
        <f>INDEX(Sheet9!H$1:H$30,MATCH(Data[[#This Row],[Subject]],Sheet9!A$1:A$30))</f>
        <v>0.875</v>
      </c>
      <c r="M723" t="str">
        <f>IF(J722=Data[[#This Row],[PrsntOrd]]-1,IF(OR(Data[[#This Row],[ID]]=B722+8,Data[[#This Row],[ID]]=B722-8),"Y",""),"")</f>
        <v>Y</v>
      </c>
    </row>
    <row r="724" spans="1:13">
      <c r="A724">
        <v>118</v>
      </c>
      <c r="B724">
        <v>2</v>
      </c>
      <c r="C724" t="s">
        <v>40</v>
      </c>
      <c r="D724" t="s">
        <v>30</v>
      </c>
      <c r="E724" t="s">
        <v>15</v>
      </c>
      <c r="F724">
        <v>6.1710000000000003</v>
      </c>
      <c r="G724" t="s">
        <v>19</v>
      </c>
      <c r="H724" t="s">
        <v>15</v>
      </c>
      <c r="I724" t="str">
        <f>IF(Data[[#This Row],[Truth Value]]=Data[[#This Row],[Correct]], "", "1")</f>
        <v/>
      </c>
      <c r="J724">
        <v>6</v>
      </c>
      <c r="K7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24">
        <f>INDEX(Sheet9!H$1:H$30,MATCH(Data[[#This Row],[Subject]],Sheet9!A$1:A$30))</f>
        <v>0.875</v>
      </c>
      <c r="M724" t="str">
        <f>IF(J723=Data[[#This Row],[PrsntOrd]]-1,IF(OR(Data[[#This Row],[ID]]=B723+8,Data[[#This Row],[ID]]=B723-8),"Y",""),"")</f>
        <v/>
      </c>
    </row>
    <row r="725" spans="1:13">
      <c r="A725">
        <v>118</v>
      </c>
      <c r="B725">
        <v>11</v>
      </c>
      <c r="C725" t="s">
        <v>35</v>
      </c>
      <c r="D725" t="s">
        <v>36</v>
      </c>
      <c r="E725" t="s">
        <v>22</v>
      </c>
      <c r="F725">
        <v>9.5640000000000001</v>
      </c>
      <c r="G725" t="s">
        <v>16</v>
      </c>
      <c r="H725" t="s">
        <v>15</v>
      </c>
      <c r="I725" t="str">
        <f>IF(Data[[#This Row],[Truth Value]]=Data[[#This Row],[Correct]], "", "1")</f>
        <v>1</v>
      </c>
      <c r="J725">
        <v>7</v>
      </c>
      <c r="K7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725">
        <f>INDEX(Sheet9!H$1:H$30,MATCH(Data[[#This Row],[Subject]],Sheet9!A$1:A$30))</f>
        <v>0.875</v>
      </c>
      <c r="M725" t="str">
        <f>IF(J724=Data[[#This Row],[PrsntOrd]]-1,IF(OR(Data[[#This Row],[ID]]=B724+8,Data[[#This Row],[ID]]=B724-8),"Y",""),"")</f>
        <v/>
      </c>
    </row>
    <row r="726" spans="1:13">
      <c r="A726">
        <v>118</v>
      </c>
      <c r="B726">
        <v>5</v>
      </c>
      <c r="C726" t="s">
        <v>33</v>
      </c>
      <c r="D726" t="s">
        <v>34</v>
      </c>
      <c r="E726" t="s">
        <v>22</v>
      </c>
      <c r="F726">
        <v>5.5389999999999997</v>
      </c>
      <c r="G726" t="s">
        <v>19</v>
      </c>
      <c r="H726" t="s">
        <v>22</v>
      </c>
      <c r="I726" t="str">
        <f>IF(Data[[#This Row],[Truth Value]]=Data[[#This Row],[Correct]], "", "1")</f>
        <v/>
      </c>
      <c r="J726">
        <v>14</v>
      </c>
      <c r="K7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26">
        <f>INDEX(Sheet9!H$1:H$30,MATCH(Data[[#This Row],[Subject]],Sheet9!A$1:A$30))</f>
        <v>0.875</v>
      </c>
      <c r="M726" t="str">
        <f>IF(J725=Data[[#This Row],[PrsntOrd]]-1,IF(OR(Data[[#This Row],[ID]]=B725+8,Data[[#This Row],[ID]]=B725-8),"Y",""),"")</f>
        <v/>
      </c>
    </row>
    <row r="727" spans="1:13">
      <c r="A727">
        <v>118</v>
      </c>
      <c r="B727">
        <v>16</v>
      </c>
      <c r="C727" t="s">
        <v>13</v>
      </c>
      <c r="D727" t="s">
        <v>14</v>
      </c>
      <c r="E727" t="s">
        <v>22</v>
      </c>
      <c r="F727">
        <v>9.0329999999999995</v>
      </c>
      <c r="G727" t="s">
        <v>16</v>
      </c>
      <c r="H727" t="s">
        <v>15</v>
      </c>
      <c r="I727" t="str">
        <f>IF(Data[[#This Row],[Truth Value]]=Data[[#This Row],[Correct]], "", "1")</f>
        <v>1</v>
      </c>
      <c r="J727">
        <v>15</v>
      </c>
      <c r="K7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727">
        <f>INDEX(Sheet9!H$1:H$30,MATCH(Data[[#This Row],[Subject]],Sheet9!A$1:A$30))</f>
        <v>0.875</v>
      </c>
      <c r="M727" t="str">
        <f>IF(J726=Data[[#This Row],[PrsntOrd]]-1,IF(OR(Data[[#This Row],[ID]]=B726+8,Data[[#This Row],[ID]]=B726-8),"Y",""),"")</f>
        <v/>
      </c>
    </row>
    <row r="728" spans="1:13">
      <c r="A728">
        <v>118</v>
      </c>
      <c r="B728">
        <v>12</v>
      </c>
      <c r="C728" t="s">
        <v>41</v>
      </c>
      <c r="D728" t="s">
        <v>42</v>
      </c>
      <c r="E728" t="s">
        <v>15</v>
      </c>
      <c r="F728">
        <v>5.8739999999999997</v>
      </c>
      <c r="G728" t="s">
        <v>16</v>
      </c>
      <c r="H728" t="s">
        <v>22</v>
      </c>
      <c r="I728" t="str">
        <f>IF(Data[[#This Row],[Truth Value]]=Data[[#This Row],[Correct]], "", "1")</f>
        <v>1</v>
      </c>
      <c r="J728">
        <v>16</v>
      </c>
      <c r="K7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728">
        <f>INDEX(Sheet9!H$1:H$30,MATCH(Data[[#This Row],[Subject]],Sheet9!A$1:A$30))</f>
        <v>0.875</v>
      </c>
      <c r="M728" t="str">
        <f>IF(J727=Data[[#This Row],[PrsntOrd]]-1,IF(OR(Data[[#This Row],[ID]]=B727+8,Data[[#This Row],[ID]]=B727-8),"Y",""),"")</f>
        <v/>
      </c>
    </row>
    <row r="729" spans="1:13">
      <c r="A729">
        <v>118</v>
      </c>
      <c r="B729">
        <v>3</v>
      </c>
      <c r="C729" t="s">
        <v>39</v>
      </c>
      <c r="D729" t="s">
        <v>36</v>
      </c>
      <c r="E729" t="s">
        <v>15</v>
      </c>
      <c r="F729">
        <v>4.4749999999999996</v>
      </c>
      <c r="G729" t="s">
        <v>19</v>
      </c>
      <c r="H729" t="s">
        <v>15</v>
      </c>
      <c r="I729" t="str">
        <f>IF(Data[[#This Row],[Truth Value]]=Data[[#This Row],[Correct]], "", "1")</f>
        <v/>
      </c>
      <c r="J729">
        <v>20</v>
      </c>
      <c r="K7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29">
        <f>INDEX(Sheet9!H$1:H$30,MATCH(Data[[#This Row],[Subject]],Sheet9!A$1:A$30))</f>
        <v>0.875</v>
      </c>
      <c r="M729" t="str">
        <f>IF(J728=Data[[#This Row],[PrsntOrd]]-1,IF(OR(Data[[#This Row],[ID]]=B728+8,Data[[#This Row],[ID]]=B728-8),"Y",""),"")</f>
        <v/>
      </c>
    </row>
    <row r="730" spans="1:13">
      <c r="A730">
        <v>118</v>
      </c>
      <c r="B730">
        <v>13</v>
      </c>
      <c r="C730" t="s">
        <v>25</v>
      </c>
      <c r="D730" t="s">
        <v>99</v>
      </c>
      <c r="E730" t="s">
        <v>22</v>
      </c>
      <c r="F730">
        <v>8.8420000000000005</v>
      </c>
      <c r="G730" t="s">
        <v>16</v>
      </c>
      <c r="H730" t="s">
        <v>15</v>
      </c>
      <c r="I730" t="str">
        <f>IF(Data[[#This Row],[Truth Value]]=Data[[#This Row],[Correct]], "", "1")</f>
        <v>1</v>
      </c>
      <c r="J730">
        <v>22</v>
      </c>
      <c r="K7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730">
        <f>INDEX(Sheet9!H$1:H$30,MATCH(Data[[#This Row],[Subject]],Sheet9!A$1:A$30))</f>
        <v>0.875</v>
      </c>
      <c r="M730" t="str">
        <f>IF(J729=Data[[#This Row],[PrsntOrd]]-1,IF(OR(Data[[#This Row],[ID]]=B729+8,Data[[#This Row],[ID]]=B729-8),"Y",""),"")</f>
        <v/>
      </c>
    </row>
    <row r="731" spans="1:13">
      <c r="A731">
        <v>118</v>
      </c>
      <c r="B731">
        <v>6</v>
      </c>
      <c r="C731" t="s">
        <v>17</v>
      </c>
      <c r="D731" t="s">
        <v>18</v>
      </c>
      <c r="E731" t="s">
        <v>22</v>
      </c>
      <c r="F731">
        <v>4.6260000000000003</v>
      </c>
      <c r="G731" t="s">
        <v>19</v>
      </c>
      <c r="H731" t="s">
        <v>15</v>
      </c>
      <c r="I731" t="str">
        <f>IF(Data[[#This Row],[Truth Value]]=Data[[#This Row],[Correct]], "", "1")</f>
        <v>1</v>
      </c>
      <c r="J731">
        <v>24</v>
      </c>
      <c r="K7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731">
        <f>INDEX(Sheet9!H$1:H$30,MATCH(Data[[#This Row],[Subject]],Sheet9!A$1:A$30))</f>
        <v>0.875</v>
      </c>
      <c r="M731" t="str">
        <f>IF(J730=Data[[#This Row],[PrsntOrd]]-1,IF(OR(Data[[#This Row],[ID]]=B730+8,Data[[#This Row],[ID]]=B730-8),"Y",""),"")</f>
        <v/>
      </c>
    </row>
    <row r="732" spans="1:13">
      <c r="A732">
        <v>118</v>
      </c>
      <c r="B732">
        <v>8</v>
      </c>
      <c r="C732" t="s">
        <v>27</v>
      </c>
      <c r="D732" t="s">
        <v>28</v>
      </c>
      <c r="E732" t="s">
        <v>22</v>
      </c>
      <c r="F732">
        <v>4.5860000000000003</v>
      </c>
      <c r="G732" t="s">
        <v>19</v>
      </c>
      <c r="H732" t="s">
        <v>22</v>
      </c>
      <c r="I732" t="str">
        <f>IF(Data[[#This Row],[Truth Value]]=Data[[#This Row],[Correct]], "", "1")</f>
        <v/>
      </c>
      <c r="J732">
        <v>28</v>
      </c>
      <c r="K7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32">
        <f>INDEX(Sheet9!H$1:H$30,MATCH(Data[[#This Row],[Subject]],Sheet9!A$1:A$30))</f>
        <v>0.875</v>
      </c>
      <c r="M732" t="str">
        <f>IF(J731=Data[[#This Row],[PrsntOrd]]-1,IF(OR(Data[[#This Row],[ID]]=B731+8,Data[[#This Row],[ID]]=B731-8),"Y",""),"")</f>
        <v/>
      </c>
    </row>
    <row r="733" spans="1:13">
      <c r="A733">
        <v>118</v>
      </c>
      <c r="B733">
        <v>10</v>
      </c>
      <c r="C733" t="s">
        <v>29</v>
      </c>
      <c r="D733" t="s">
        <v>30</v>
      </c>
      <c r="E733" t="s">
        <v>22</v>
      </c>
      <c r="F733">
        <v>4.6260000000000003</v>
      </c>
      <c r="G733" t="s">
        <v>16</v>
      </c>
      <c r="H733" t="s">
        <v>22</v>
      </c>
      <c r="I733" t="str">
        <f>IF(Data[[#This Row],[Truth Value]]=Data[[#This Row],[Correct]], "", "1")</f>
        <v/>
      </c>
      <c r="J733">
        <v>29</v>
      </c>
      <c r="K7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733">
        <f>INDEX(Sheet9!H$1:H$30,MATCH(Data[[#This Row],[Subject]],Sheet9!A$1:A$30))</f>
        <v>0.875</v>
      </c>
      <c r="M733" t="str">
        <f>IF(J732=Data[[#This Row],[PrsntOrd]]-1,IF(OR(Data[[#This Row],[ID]]=B732+8,Data[[#This Row],[ID]]=B732-8),"Y",""),"")</f>
        <v/>
      </c>
    </row>
    <row r="734" spans="1:13">
      <c r="A734">
        <v>118</v>
      </c>
      <c r="B734">
        <v>14</v>
      </c>
      <c r="C734" t="s">
        <v>37</v>
      </c>
      <c r="D734" t="s">
        <v>38</v>
      </c>
      <c r="E734" t="s">
        <v>15</v>
      </c>
      <c r="F734">
        <v>4.8280000000000003</v>
      </c>
      <c r="G734" t="s">
        <v>16</v>
      </c>
      <c r="H734" t="s">
        <v>22</v>
      </c>
      <c r="I734" t="str">
        <f>IF(Data[[#This Row],[Truth Value]]=Data[[#This Row],[Correct]], "", "1")</f>
        <v>1</v>
      </c>
      <c r="J734">
        <v>32</v>
      </c>
      <c r="K7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734">
        <f>INDEX(Sheet9!H$1:H$30,MATCH(Data[[#This Row],[Subject]],Sheet9!A$1:A$30))</f>
        <v>0.875</v>
      </c>
      <c r="M734" t="str">
        <f>IF(J733=Data[[#This Row],[PrsntOrd]]-1,IF(OR(Data[[#This Row],[ID]]=B733+8,Data[[#This Row],[ID]]=B733-8),"Y",""),"")</f>
        <v/>
      </c>
    </row>
    <row r="735" spans="1:13">
      <c r="A735">
        <v>118</v>
      </c>
      <c r="B735">
        <v>1</v>
      </c>
      <c r="C735" t="s">
        <v>45</v>
      </c>
      <c r="D735" t="s">
        <v>46</v>
      </c>
      <c r="E735" t="s">
        <v>22</v>
      </c>
      <c r="F735">
        <v>4.9390000000000001</v>
      </c>
      <c r="G735" t="s">
        <v>19</v>
      </c>
      <c r="H735" t="s">
        <v>22</v>
      </c>
      <c r="I735" t="str">
        <f>IF(Data[[#This Row],[Truth Value]]=Data[[#This Row],[Correct]], "", "1")</f>
        <v/>
      </c>
      <c r="J735">
        <v>35</v>
      </c>
      <c r="K7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35">
        <f>INDEX(Sheet9!H$1:H$30,MATCH(Data[[#This Row],[Subject]],Sheet9!A$1:A$30))</f>
        <v>0.875</v>
      </c>
      <c r="M735" t="str">
        <f>IF(J734=Data[[#This Row],[PrsntOrd]]-1,IF(OR(Data[[#This Row],[ID]]=B734+8,Data[[#This Row],[ID]]=B734-8),"Y",""),"")</f>
        <v/>
      </c>
    </row>
    <row r="736" spans="1:13">
      <c r="A736">
        <v>118</v>
      </c>
      <c r="B736">
        <v>4</v>
      </c>
      <c r="C736" t="s">
        <v>31</v>
      </c>
      <c r="D736" t="s">
        <v>32</v>
      </c>
      <c r="E736" t="s">
        <v>15</v>
      </c>
      <c r="F736">
        <v>4.1870000000000003</v>
      </c>
      <c r="G736" t="s">
        <v>19</v>
      </c>
      <c r="H736" t="s">
        <v>15</v>
      </c>
      <c r="I736" t="str">
        <f>IF(Data[[#This Row],[Truth Value]]=Data[[#This Row],[Correct]], "", "1")</f>
        <v/>
      </c>
      <c r="J736">
        <v>36</v>
      </c>
      <c r="K7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36">
        <f>INDEX(Sheet9!H$1:H$30,MATCH(Data[[#This Row],[Subject]],Sheet9!A$1:A$30))</f>
        <v>0.875</v>
      </c>
      <c r="M736" t="str">
        <f>IF(J735=Data[[#This Row],[PrsntOrd]]-1,IF(OR(Data[[#This Row],[ID]]=B735+8,Data[[#This Row],[ID]]=B735-8),"Y",""),"")</f>
        <v/>
      </c>
    </row>
    <row r="737" spans="1:13">
      <c r="A737">
        <v>118</v>
      </c>
      <c r="B737">
        <v>9</v>
      </c>
      <c r="C737" t="s">
        <v>23</v>
      </c>
      <c r="D737" t="s">
        <v>24</v>
      </c>
      <c r="E737" t="s">
        <v>22</v>
      </c>
      <c r="F737">
        <v>6.3940000000000001</v>
      </c>
      <c r="G737" t="s">
        <v>16</v>
      </c>
      <c r="H737" t="s">
        <v>15</v>
      </c>
      <c r="I737" t="str">
        <f>IF(Data[[#This Row],[Truth Value]]=Data[[#This Row],[Correct]], "", "1")</f>
        <v>1</v>
      </c>
      <c r="J737">
        <v>38</v>
      </c>
      <c r="K7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737">
        <f>INDEX(Sheet9!H$1:H$30,MATCH(Data[[#This Row],[Subject]],Sheet9!A$1:A$30))</f>
        <v>0.875</v>
      </c>
      <c r="M737" t="str">
        <f>IF(J736=Data[[#This Row],[PrsntOrd]]-1,IF(OR(Data[[#This Row],[ID]]=B736+8,Data[[#This Row],[ID]]=B736-8),"Y",""),"")</f>
        <v/>
      </c>
    </row>
    <row r="738" spans="1:13">
      <c r="A738">
        <v>118</v>
      </c>
      <c r="B738">
        <v>17</v>
      </c>
      <c r="C738" t="s">
        <v>47</v>
      </c>
      <c r="D738" t="s">
        <v>48</v>
      </c>
      <c r="E738" t="s">
        <v>15</v>
      </c>
      <c r="F738">
        <v>6.1310000000000002</v>
      </c>
      <c r="G738" t="s">
        <v>49</v>
      </c>
      <c r="H738" t="s">
        <v>15</v>
      </c>
      <c r="I738" t="str">
        <f>IF(Data[[#This Row],[Truth Value]]=Data[[#This Row],[Correct]], "", "1")</f>
        <v/>
      </c>
      <c r="J738">
        <v>33</v>
      </c>
      <c r="K7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38">
        <f>INDEX(Sheet9!H$1:H$30,MATCH(Data[[#This Row],[Subject]],Sheet9!A$1:A$30))</f>
        <v>0.875</v>
      </c>
      <c r="M738" t="str">
        <f>IF(J737=Data[[#This Row],[PrsntOrd]]-1,IF(OR(Data[[#This Row],[ID]]=B737+8,Data[[#This Row],[ID]]=B737-8),"Y",""),"")</f>
        <v/>
      </c>
    </row>
    <row r="739" spans="1:13">
      <c r="A739">
        <v>118</v>
      </c>
      <c r="B739">
        <v>18</v>
      </c>
      <c r="C739" t="s">
        <v>50</v>
      </c>
      <c r="D739" t="s">
        <v>51</v>
      </c>
      <c r="E739" t="s">
        <v>15</v>
      </c>
      <c r="F739">
        <v>7.0259999999999998</v>
      </c>
      <c r="G739" t="s">
        <v>49</v>
      </c>
      <c r="H739" t="s">
        <v>15</v>
      </c>
      <c r="I739" t="str">
        <f>IF(Data[[#This Row],[Truth Value]]=Data[[#This Row],[Correct]], "", "1")</f>
        <v/>
      </c>
      <c r="J739">
        <v>3</v>
      </c>
      <c r="K7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39">
        <f>INDEX(Sheet9!H$1:H$30,MATCH(Data[[#This Row],[Subject]],Sheet9!A$1:A$30))</f>
        <v>0.875</v>
      </c>
      <c r="M739" t="str">
        <f>IF(J738=Data[[#This Row],[PrsntOrd]]-1,IF(OR(Data[[#This Row],[ID]]=B738+8,Data[[#This Row],[ID]]=B738-8),"Y",""),"")</f>
        <v/>
      </c>
    </row>
    <row r="740" spans="1:13">
      <c r="A740">
        <v>118</v>
      </c>
      <c r="B740">
        <v>19</v>
      </c>
      <c r="C740" t="s">
        <v>52</v>
      </c>
      <c r="D740" t="s">
        <v>53</v>
      </c>
      <c r="E740" t="s">
        <v>22</v>
      </c>
      <c r="F740">
        <v>3.97</v>
      </c>
      <c r="G740" t="s">
        <v>49</v>
      </c>
      <c r="H740" t="s">
        <v>22</v>
      </c>
      <c r="I740" t="str">
        <f>IF(Data[[#This Row],[Truth Value]]=Data[[#This Row],[Correct]], "", "1")</f>
        <v/>
      </c>
      <c r="J740">
        <v>12</v>
      </c>
      <c r="K7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0">
        <f>INDEX(Sheet9!H$1:H$30,MATCH(Data[[#This Row],[Subject]],Sheet9!A$1:A$30))</f>
        <v>0.875</v>
      </c>
      <c r="M740" t="str">
        <f>IF(J739=Data[[#This Row],[PrsntOrd]]-1,IF(OR(Data[[#This Row],[ID]]=B739+8,Data[[#This Row],[ID]]=B739-8),"Y",""),"")</f>
        <v/>
      </c>
    </row>
    <row r="741" spans="1:13">
      <c r="A741">
        <v>118</v>
      </c>
      <c r="B741">
        <v>20</v>
      </c>
      <c r="C741" t="s">
        <v>54</v>
      </c>
      <c r="D741" t="s">
        <v>55</v>
      </c>
      <c r="E741" t="s">
        <v>22</v>
      </c>
      <c r="F741">
        <v>3.843</v>
      </c>
      <c r="G741" t="s">
        <v>49</v>
      </c>
      <c r="H741" t="s">
        <v>22</v>
      </c>
      <c r="I741" t="str">
        <f>IF(Data[[#This Row],[Truth Value]]=Data[[#This Row],[Correct]], "", "1")</f>
        <v/>
      </c>
      <c r="J741">
        <v>39</v>
      </c>
      <c r="K7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1">
        <f>INDEX(Sheet9!H$1:H$30,MATCH(Data[[#This Row],[Subject]],Sheet9!A$1:A$30))</f>
        <v>0.875</v>
      </c>
      <c r="M741" t="str">
        <f>IF(J740=Data[[#This Row],[PrsntOrd]]-1,IF(OR(Data[[#This Row],[ID]]=B740+8,Data[[#This Row],[ID]]=B740-8),"Y",""),"")</f>
        <v/>
      </c>
    </row>
    <row r="742" spans="1:13">
      <c r="A742">
        <v>118</v>
      </c>
      <c r="B742">
        <v>21</v>
      </c>
      <c r="C742" t="s">
        <v>56</v>
      </c>
      <c r="D742" t="s">
        <v>57</v>
      </c>
      <c r="E742" t="s">
        <v>22</v>
      </c>
      <c r="F742">
        <v>6.1550000000000002</v>
      </c>
      <c r="G742" t="s">
        <v>49</v>
      </c>
      <c r="H742" t="s">
        <v>22</v>
      </c>
      <c r="I742" t="str">
        <f>IF(Data[[#This Row],[Truth Value]]=Data[[#This Row],[Correct]], "", "1")</f>
        <v/>
      </c>
      <c r="J742">
        <v>17</v>
      </c>
      <c r="K7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2">
        <f>INDEX(Sheet9!H$1:H$30,MATCH(Data[[#This Row],[Subject]],Sheet9!A$1:A$30))</f>
        <v>0.875</v>
      </c>
      <c r="M742" t="str">
        <f>IF(J741=Data[[#This Row],[PrsntOrd]]-1,IF(OR(Data[[#This Row],[ID]]=B741+8,Data[[#This Row],[ID]]=B741-8),"Y",""),"")</f>
        <v/>
      </c>
    </row>
    <row r="743" spans="1:13">
      <c r="A743">
        <v>118</v>
      </c>
      <c r="B743">
        <v>22</v>
      </c>
      <c r="C743" t="s">
        <v>58</v>
      </c>
      <c r="D743" t="s">
        <v>59</v>
      </c>
      <c r="E743" t="s">
        <v>15</v>
      </c>
      <c r="F743">
        <v>4.13</v>
      </c>
      <c r="G743" t="s">
        <v>49</v>
      </c>
      <c r="H743" t="s">
        <v>15</v>
      </c>
      <c r="I743" t="str">
        <f>IF(Data[[#This Row],[Truth Value]]=Data[[#This Row],[Correct]], "", "1")</f>
        <v/>
      </c>
      <c r="J743">
        <v>25</v>
      </c>
      <c r="K7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3">
        <f>INDEX(Sheet9!H$1:H$30,MATCH(Data[[#This Row],[Subject]],Sheet9!A$1:A$30))</f>
        <v>0.875</v>
      </c>
      <c r="M743" t="str">
        <f>IF(J742=Data[[#This Row],[PrsntOrd]]-1,IF(OR(Data[[#This Row],[ID]]=B742+8,Data[[#This Row],[ID]]=B742-8),"Y",""),"")</f>
        <v/>
      </c>
    </row>
    <row r="744" spans="1:13">
      <c r="A744">
        <v>118</v>
      </c>
      <c r="B744">
        <v>23</v>
      </c>
      <c r="C744" t="s">
        <v>60</v>
      </c>
      <c r="D744" t="s">
        <v>98</v>
      </c>
      <c r="E744" t="s">
        <v>15</v>
      </c>
      <c r="F744">
        <v>6.6420000000000003</v>
      </c>
      <c r="G744" t="s">
        <v>49</v>
      </c>
      <c r="H744" t="s">
        <v>15</v>
      </c>
      <c r="I744" t="str">
        <f>IF(Data[[#This Row],[Truth Value]]=Data[[#This Row],[Correct]], "", "1")</f>
        <v/>
      </c>
      <c r="J744">
        <v>9</v>
      </c>
      <c r="K7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4">
        <f>INDEX(Sheet9!H$1:H$30,MATCH(Data[[#This Row],[Subject]],Sheet9!A$1:A$30))</f>
        <v>0.875</v>
      </c>
      <c r="M744" t="str">
        <f>IF(J743=Data[[#This Row],[PrsntOrd]]-1,IF(OR(Data[[#This Row],[ID]]=B743+8,Data[[#This Row],[ID]]=B743-8),"Y",""),"")</f>
        <v/>
      </c>
    </row>
    <row r="745" spans="1:13">
      <c r="A745">
        <v>118</v>
      </c>
      <c r="B745">
        <v>24</v>
      </c>
      <c r="C745" t="s">
        <v>62</v>
      </c>
      <c r="D745" t="s">
        <v>63</v>
      </c>
      <c r="E745" t="s">
        <v>22</v>
      </c>
      <c r="F745">
        <v>4.4260000000000002</v>
      </c>
      <c r="G745" t="s">
        <v>49</v>
      </c>
      <c r="H745" t="s">
        <v>22</v>
      </c>
      <c r="I745" t="str">
        <f>IF(Data[[#This Row],[Truth Value]]=Data[[#This Row],[Correct]], "", "1")</f>
        <v/>
      </c>
      <c r="J745">
        <v>30</v>
      </c>
      <c r="K7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5">
        <f>INDEX(Sheet9!H$1:H$30,MATCH(Data[[#This Row],[Subject]],Sheet9!A$1:A$30))</f>
        <v>0.875</v>
      </c>
      <c r="M745" t="str">
        <f>IF(J744=Data[[#This Row],[PrsntOrd]]-1,IF(OR(Data[[#This Row],[ID]]=B744+8,Data[[#This Row],[ID]]=B744-8),"Y",""),"")</f>
        <v/>
      </c>
    </row>
    <row r="746" spans="1:13">
      <c r="A746">
        <v>118</v>
      </c>
      <c r="B746">
        <v>25</v>
      </c>
      <c r="C746" t="s">
        <v>64</v>
      </c>
      <c r="D746" t="s">
        <v>65</v>
      </c>
      <c r="E746" t="s">
        <v>15</v>
      </c>
      <c r="F746">
        <v>4.8890000000000002</v>
      </c>
      <c r="G746" t="s">
        <v>66</v>
      </c>
      <c r="H746" t="s">
        <v>15</v>
      </c>
      <c r="I746" t="str">
        <f>IF(Data[[#This Row],[Truth Value]]=Data[[#This Row],[Correct]], "", "1")</f>
        <v/>
      </c>
      <c r="J746">
        <v>27</v>
      </c>
      <c r="K7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6">
        <f>INDEX(Sheet9!H$1:H$30,MATCH(Data[[#This Row],[Subject]],Sheet9!A$1:A$30))</f>
        <v>0.875</v>
      </c>
      <c r="M746" t="str">
        <f>IF(J745=Data[[#This Row],[PrsntOrd]]-1,IF(OR(Data[[#This Row],[ID]]=B745+8,Data[[#This Row],[ID]]=B745-8),"Y",""),"")</f>
        <v/>
      </c>
    </row>
    <row r="747" spans="1:13">
      <c r="A747">
        <v>118</v>
      </c>
      <c r="B747">
        <v>26</v>
      </c>
      <c r="C747" t="s">
        <v>67</v>
      </c>
      <c r="D747" t="s">
        <v>68</v>
      </c>
      <c r="E747" t="s">
        <v>22</v>
      </c>
      <c r="F747">
        <v>6.3049999999999997</v>
      </c>
      <c r="G747" t="s">
        <v>66</v>
      </c>
      <c r="H747" t="s">
        <v>22</v>
      </c>
      <c r="I747" t="str">
        <f>IF(Data[[#This Row],[Truth Value]]=Data[[#This Row],[Correct]], "", "1")</f>
        <v/>
      </c>
      <c r="J747">
        <v>23</v>
      </c>
      <c r="K7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7">
        <f>INDEX(Sheet9!H$1:H$30,MATCH(Data[[#This Row],[Subject]],Sheet9!A$1:A$30))</f>
        <v>0.875</v>
      </c>
      <c r="M747" t="str">
        <f>IF(J746=Data[[#This Row],[PrsntOrd]]-1,IF(OR(Data[[#This Row],[ID]]=B746+8,Data[[#This Row],[ID]]=B746-8),"Y",""),"")</f>
        <v/>
      </c>
    </row>
    <row r="748" spans="1:13">
      <c r="A748">
        <v>118</v>
      </c>
      <c r="B748">
        <v>27</v>
      </c>
      <c r="C748" t="s">
        <v>69</v>
      </c>
      <c r="D748" t="s">
        <v>70</v>
      </c>
      <c r="E748" t="s">
        <v>15</v>
      </c>
      <c r="F748">
        <v>9.7929999999999993</v>
      </c>
      <c r="G748" t="s">
        <v>66</v>
      </c>
      <c r="H748" t="s">
        <v>15</v>
      </c>
      <c r="I748" t="str">
        <f>IF(Data[[#This Row],[Truth Value]]=Data[[#This Row],[Correct]], "", "1")</f>
        <v/>
      </c>
      <c r="J748">
        <v>8</v>
      </c>
      <c r="K7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8">
        <f>INDEX(Sheet9!H$1:H$30,MATCH(Data[[#This Row],[Subject]],Sheet9!A$1:A$30))</f>
        <v>0.875</v>
      </c>
      <c r="M748" t="str">
        <f>IF(J747=Data[[#This Row],[PrsntOrd]]-1,IF(OR(Data[[#This Row],[ID]]=B747+8,Data[[#This Row],[ID]]=B747-8),"Y",""),"")</f>
        <v/>
      </c>
    </row>
    <row r="749" spans="1:13">
      <c r="A749">
        <v>118</v>
      </c>
      <c r="B749">
        <v>28</v>
      </c>
      <c r="C749" t="s">
        <v>71</v>
      </c>
      <c r="D749" t="s">
        <v>72</v>
      </c>
      <c r="E749" t="s">
        <v>15</v>
      </c>
      <c r="F749">
        <v>5.6980000000000004</v>
      </c>
      <c r="G749" t="s">
        <v>66</v>
      </c>
      <c r="H749" t="s">
        <v>15</v>
      </c>
      <c r="I749" t="str">
        <f>IF(Data[[#This Row],[Truth Value]]=Data[[#This Row],[Correct]], "", "1")</f>
        <v/>
      </c>
      <c r="J749">
        <v>37</v>
      </c>
      <c r="K7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49">
        <f>INDEX(Sheet9!H$1:H$30,MATCH(Data[[#This Row],[Subject]],Sheet9!A$1:A$30))</f>
        <v>0.875</v>
      </c>
      <c r="M749" t="str">
        <f>IF(J748=Data[[#This Row],[PrsntOrd]]-1,IF(OR(Data[[#This Row],[ID]]=B748+8,Data[[#This Row],[ID]]=B748-8),"Y",""),"")</f>
        <v/>
      </c>
    </row>
    <row r="750" spans="1:13">
      <c r="A750">
        <v>118</v>
      </c>
      <c r="B750">
        <v>29</v>
      </c>
      <c r="C750" t="s">
        <v>73</v>
      </c>
      <c r="D750" t="s">
        <v>74</v>
      </c>
      <c r="E750" t="s">
        <v>15</v>
      </c>
      <c r="F750">
        <v>5.2990000000000004</v>
      </c>
      <c r="G750" t="s">
        <v>66</v>
      </c>
      <c r="H750" t="s">
        <v>15</v>
      </c>
      <c r="I750" t="str">
        <f>IF(Data[[#This Row],[Truth Value]]=Data[[#This Row],[Correct]], "", "1")</f>
        <v/>
      </c>
      <c r="J750">
        <v>18</v>
      </c>
      <c r="K7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0">
        <f>INDEX(Sheet9!H$1:H$30,MATCH(Data[[#This Row],[Subject]],Sheet9!A$1:A$30))</f>
        <v>0.875</v>
      </c>
      <c r="M750" t="str">
        <f>IF(J749=Data[[#This Row],[PrsntOrd]]-1,IF(OR(Data[[#This Row],[ID]]=B749+8,Data[[#This Row],[ID]]=B749-8),"Y",""),"")</f>
        <v/>
      </c>
    </row>
    <row r="751" spans="1:13">
      <c r="A751">
        <v>118</v>
      </c>
      <c r="B751">
        <v>30</v>
      </c>
      <c r="C751" t="s">
        <v>75</v>
      </c>
      <c r="D751" t="s">
        <v>76</v>
      </c>
      <c r="E751" t="s">
        <v>22</v>
      </c>
      <c r="F751">
        <v>7.9379999999999997</v>
      </c>
      <c r="G751" t="s">
        <v>66</v>
      </c>
      <c r="H751" t="s">
        <v>22</v>
      </c>
      <c r="I751" t="str">
        <f>IF(Data[[#This Row],[Truth Value]]=Data[[#This Row],[Correct]], "", "1")</f>
        <v/>
      </c>
      <c r="J751">
        <v>13</v>
      </c>
      <c r="K7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1">
        <f>INDEX(Sheet9!H$1:H$30,MATCH(Data[[#This Row],[Subject]],Sheet9!A$1:A$30))</f>
        <v>0.875</v>
      </c>
      <c r="M751" t="str">
        <f>IF(J750=Data[[#This Row],[PrsntOrd]]-1,IF(OR(Data[[#This Row],[ID]]=B750+8,Data[[#This Row],[ID]]=B750-8),"Y",""),"")</f>
        <v/>
      </c>
    </row>
    <row r="752" spans="1:13">
      <c r="A752">
        <v>118</v>
      </c>
      <c r="B752">
        <v>31</v>
      </c>
      <c r="C752" t="s">
        <v>77</v>
      </c>
      <c r="D752" t="s">
        <v>78</v>
      </c>
      <c r="E752" t="s">
        <v>22</v>
      </c>
      <c r="F752">
        <v>3.9140000000000001</v>
      </c>
      <c r="G752" t="s">
        <v>66</v>
      </c>
      <c r="H752" t="s">
        <v>22</v>
      </c>
      <c r="I752" t="str">
        <f>IF(Data[[#This Row],[Truth Value]]=Data[[#This Row],[Correct]], "", "1")</f>
        <v/>
      </c>
      <c r="J752">
        <v>31</v>
      </c>
      <c r="K7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2">
        <f>INDEX(Sheet9!H$1:H$30,MATCH(Data[[#This Row],[Subject]],Sheet9!A$1:A$30))</f>
        <v>0.875</v>
      </c>
      <c r="M752" t="str">
        <f>IF(J751=Data[[#This Row],[PrsntOrd]]-1,IF(OR(Data[[#This Row],[ID]]=B751+8,Data[[#This Row],[ID]]=B751-8),"Y",""),"")</f>
        <v/>
      </c>
    </row>
    <row r="753" spans="1:13">
      <c r="A753">
        <v>118</v>
      </c>
      <c r="B753">
        <v>32</v>
      </c>
      <c r="C753" t="s">
        <v>79</v>
      </c>
      <c r="D753" t="s">
        <v>80</v>
      </c>
      <c r="E753" t="s">
        <v>22</v>
      </c>
      <c r="F753">
        <v>9.0820000000000007</v>
      </c>
      <c r="G753" t="s">
        <v>66</v>
      </c>
      <c r="H753" t="s">
        <v>22</v>
      </c>
      <c r="I753" t="str">
        <f>IF(Data[[#This Row],[Truth Value]]=Data[[#This Row],[Correct]], "", "1")</f>
        <v/>
      </c>
      <c r="J753">
        <v>2</v>
      </c>
      <c r="K7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3">
        <f>INDEX(Sheet9!H$1:H$30,MATCH(Data[[#This Row],[Subject]],Sheet9!A$1:A$30))</f>
        <v>0.875</v>
      </c>
      <c r="M753" t="str">
        <f>IF(J752=Data[[#This Row],[PrsntOrd]]-1,IF(OR(Data[[#This Row],[ID]]=B752+8,Data[[#This Row],[ID]]=B752-8),"Y",""),"")</f>
        <v/>
      </c>
    </row>
    <row r="754" spans="1:13">
      <c r="A754">
        <v>118</v>
      </c>
      <c r="B754">
        <v>33</v>
      </c>
      <c r="C754" t="s">
        <v>81</v>
      </c>
      <c r="D754" t="s">
        <v>82</v>
      </c>
      <c r="E754" t="s">
        <v>22</v>
      </c>
      <c r="F754">
        <v>3.339</v>
      </c>
      <c r="G754" t="s">
        <v>83</v>
      </c>
      <c r="H754" t="s">
        <v>22</v>
      </c>
      <c r="I754" t="str">
        <f>IF(Data[[#This Row],[Truth Value]]=Data[[#This Row],[Correct]], "", "1")</f>
        <v/>
      </c>
      <c r="J754">
        <v>34</v>
      </c>
      <c r="K7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4">
        <f>INDEX(Sheet9!H$1:H$30,MATCH(Data[[#This Row],[Subject]],Sheet9!A$1:A$30))</f>
        <v>0.875</v>
      </c>
      <c r="M754" t="str">
        <f>IF(J753=Data[[#This Row],[PrsntOrd]]-1,IF(OR(Data[[#This Row],[ID]]=B753+8,Data[[#This Row],[ID]]=B753-8),"Y",""),"")</f>
        <v/>
      </c>
    </row>
    <row r="755" spans="1:13">
      <c r="A755">
        <v>118</v>
      </c>
      <c r="B755">
        <v>34</v>
      </c>
      <c r="C755" t="s">
        <v>84</v>
      </c>
      <c r="D755" t="s">
        <v>85</v>
      </c>
      <c r="E755" t="s">
        <v>15</v>
      </c>
      <c r="F755">
        <v>8.69</v>
      </c>
      <c r="G755" t="s">
        <v>83</v>
      </c>
      <c r="H755" t="s">
        <v>15</v>
      </c>
      <c r="I755" t="str">
        <f>IF(Data[[#This Row],[Truth Value]]=Data[[#This Row],[Correct]], "", "1")</f>
        <v/>
      </c>
      <c r="J755">
        <v>11</v>
      </c>
      <c r="K7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5">
        <f>INDEX(Sheet9!H$1:H$30,MATCH(Data[[#This Row],[Subject]],Sheet9!A$1:A$30))</f>
        <v>0.875</v>
      </c>
      <c r="M755" t="str">
        <f>IF(J754=Data[[#This Row],[PrsntOrd]]-1,IF(OR(Data[[#This Row],[ID]]=B754+8,Data[[#This Row],[ID]]=B754-8),"Y",""),"")</f>
        <v/>
      </c>
    </row>
    <row r="756" spans="1:13">
      <c r="A756">
        <v>118</v>
      </c>
      <c r="B756">
        <v>35</v>
      </c>
      <c r="C756" t="s">
        <v>86</v>
      </c>
      <c r="D756" t="s">
        <v>87</v>
      </c>
      <c r="E756" t="s">
        <v>22</v>
      </c>
      <c r="F756">
        <v>3.0819999999999999</v>
      </c>
      <c r="G756" t="s">
        <v>83</v>
      </c>
      <c r="H756" t="s">
        <v>22</v>
      </c>
      <c r="I756" t="str">
        <f>IF(Data[[#This Row],[Truth Value]]=Data[[#This Row],[Correct]], "", "1")</f>
        <v/>
      </c>
      <c r="J756">
        <v>40</v>
      </c>
      <c r="K7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6">
        <f>INDEX(Sheet9!H$1:H$30,MATCH(Data[[#This Row],[Subject]],Sheet9!A$1:A$30))</f>
        <v>0.875</v>
      </c>
      <c r="M756" t="str">
        <f>IF(J755=Data[[#This Row],[PrsntOrd]]-1,IF(OR(Data[[#This Row],[ID]]=B755+8,Data[[#This Row],[ID]]=B755-8),"Y",""),"")</f>
        <v/>
      </c>
    </row>
    <row r="757" spans="1:13">
      <c r="A757">
        <v>118</v>
      </c>
      <c r="B757">
        <v>36</v>
      </c>
      <c r="C757" t="s">
        <v>88</v>
      </c>
      <c r="D757" t="s">
        <v>89</v>
      </c>
      <c r="E757" t="s">
        <v>22</v>
      </c>
      <c r="F757">
        <v>6.8280000000000003</v>
      </c>
      <c r="G757" t="s">
        <v>83</v>
      </c>
      <c r="H757" t="s">
        <v>22</v>
      </c>
      <c r="I757" t="str">
        <f>IF(Data[[#This Row],[Truth Value]]=Data[[#This Row],[Correct]], "", "1")</f>
        <v/>
      </c>
      <c r="J757">
        <v>1</v>
      </c>
      <c r="K7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7">
        <f>INDEX(Sheet9!H$1:H$30,MATCH(Data[[#This Row],[Subject]],Sheet9!A$1:A$30))</f>
        <v>0.875</v>
      </c>
      <c r="M757" t="str">
        <f>IF(J756=Data[[#This Row],[PrsntOrd]]-1,IF(OR(Data[[#This Row],[ID]]=B756+8,Data[[#This Row],[ID]]=B756-8),"Y",""),"")</f>
        <v/>
      </c>
    </row>
    <row r="758" spans="1:13">
      <c r="A758">
        <v>118</v>
      </c>
      <c r="B758">
        <v>37</v>
      </c>
      <c r="C758" t="s">
        <v>90</v>
      </c>
      <c r="D758" t="s">
        <v>91</v>
      </c>
      <c r="E758" t="s">
        <v>15</v>
      </c>
      <c r="F758">
        <v>3.746</v>
      </c>
      <c r="G758" t="s">
        <v>83</v>
      </c>
      <c r="H758" t="s">
        <v>15</v>
      </c>
      <c r="I758" t="str">
        <f>IF(Data[[#This Row],[Truth Value]]=Data[[#This Row],[Correct]], "", "1")</f>
        <v/>
      </c>
      <c r="J758">
        <v>10</v>
      </c>
      <c r="K7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8">
        <f>INDEX(Sheet9!H$1:H$30,MATCH(Data[[#This Row],[Subject]],Sheet9!A$1:A$30))</f>
        <v>0.875</v>
      </c>
      <c r="M758" t="str">
        <f>IF(J757=Data[[#This Row],[PrsntOrd]]-1,IF(OR(Data[[#This Row],[ID]]=B757+8,Data[[#This Row],[ID]]=B757-8),"Y",""),"")</f>
        <v/>
      </c>
    </row>
    <row r="759" spans="1:13">
      <c r="A759">
        <v>118</v>
      </c>
      <c r="B759">
        <v>38</v>
      </c>
      <c r="C759" t="s">
        <v>92</v>
      </c>
      <c r="D759" t="s">
        <v>93</v>
      </c>
      <c r="E759" t="s">
        <v>15</v>
      </c>
      <c r="F759">
        <v>3.6579999999999999</v>
      </c>
      <c r="G759" t="s">
        <v>83</v>
      </c>
      <c r="H759" t="s">
        <v>22</v>
      </c>
      <c r="I759" t="str">
        <f>IF(Data[[#This Row],[Truth Value]]=Data[[#This Row],[Correct]], "", "1")</f>
        <v>1</v>
      </c>
      <c r="J759">
        <v>19</v>
      </c>
      <c r="K7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59">
        <f>INDEX(Sheet9!H$1:H$30,MATCH(Data[[#This Row],[Subject]],Sheet9!A$1:A$30))</f>
        <v>0.875</v>
      </c>
      <c r="M759" t="str">
        <f>IF(J758=Data[[#This Row],[PrsntOrd]]-1,IF(OR(Data[[#This Row],[ID]]=B758+8,Data[[#This Row],[ID]]=B758-8),"Y",""),"")</f>
        <v/>
      </c>
    </row>
    <row r="760" spans="1:13">
      <c r="A760">
        <v>118</v>
      </c>
      <c r="B760">
        <v>39</v>
      </c>
      <c r="C760" t="s">
        <v>94</v>
      </c>
      <c r="D760" t="s">
        <v>95</v>
      </c>
      <c r="E760" t="s">
        <v>15</v>
      </c>
      <c r="F760">
        <v>4.5549999999999997</v>
      </c>
      <c r="G760" t="s">
        <v>83</v>
      </c>
      <c r="H760" t="s">
        <v>15</v>
      </c>
      <c r="I760" t="str">
        <f>IF(Data[[#This Row],[Truth Value]]=Data[[#This Row],[Correct]], "", "1")</f>
        <v/>
      </c>
      <c r="J760">
        <v>21</v>
      </c>
      <c r="K7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60">
        <f>INDEX(Sheet9!H$1:H$30,MATCH(Data[[#This Row],[Subject]],Sheet9!A$1:A$30))</f>
        <v>0.875</v>
      </c>
      <c r="M760" t="str">
        <f>IF(J759=Data[[#This Row],[PrsntOrd]]-1,IF(OR(Data[[#This Row],[ID]]=B759+8,Data[[#This Row],[ID]]=B759-8),"Y",""),"")</f>
        <v/>
      </c>
    </row>
    <row r="761" spans="1:13">
      <c r="A761">
        <v>118</v>
      </c>
      <c r="B761">
        <v>40</v>
      </c>
      <c r="C761" t="s">
        <v>96</v>
      </c>
      <c r="D761" t="s">
        <v>97</v>
      </c>
      <c r="E761" t="s">
        <v>15</v>
      </c>
      <c r="F761">
        <v>4.4509999999999996</v>
      </c>
      <c r="G761" t="s">
        <v>83</v>
      </c>
      <c r="H761" t="s">
        <v>15</v>
      </c>
      <c r="I761" t="str">
        <f>IF(Data[[#This Row],[Truth Value]]=Data[[#This Row],[Correct]], "", "1")</f>
        <v/>
      </c>
      <c r="J761">
        <v>26</v>
      </c>
      <c r="K7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61">
        <f>INDEX(Sheet9!H$1:H$30,MATCH(Data[[#This Row],[Subject]],Sheet9!A$1:A$30))</f>
        <v>0.875</v>
      </c>
      <c r="M761" t="str">
        <f>IF(J760=Data[[#This Row],[PrsntOrd]]-1,IF(OR(Data[[#This Row],[ID]]=B760+8,Data[[#This Row],[ID]]=B760-8),"Y",""),"")</f>
        <v/>
      </c>
    </row>
    <row r="762" spans="1:13">
      <c r="A762">
        <v>119</v>
      </c>
      <c r="B762">
        <v>14</v>
      </c>
      <c r="C762" t="s">
        <v>37</v>
      </c>
      <c r="D762" t="s">
        <v>38</v>
      </c>
      <c r="E762" t="s">
        <v>22</v>
      </c>
      <c r="F762">
        <v>7.0750000000000002</v>
      </c>
      <c r="G762" t="s">
        <v>16</v>
      </c>
      <c r="H762" t="s">
        <v>22</v>
      </c>
      <c r="I762" t="str">
        <f>IF(Data[[#This Row],[Truth Value]]=Data[[#This Row],[Correct]], "", "1")</f>
        <v/>
      </c>
      <c r="J762">
        <v>4</v>
      </c>
      <c r="K7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762">
        <f>INDEX(Sheet9!H$1:H$30,MATCH(Data[[#This Row],[Subject]],Sheet9!A$1:A$30))</f>
        <v>0.875</v>
      </c>
      <c r="M762" t="str">
        <f>IF(J761=Data[[#This Row],[PrsntOrd]]-1,IF(OR(Data[[#This Row],[ID]]=B761+8,Data[[#This Row],[ID]]=B761-8),"Y",""),"")</f>
        <v/>
      </c>
    </row>
    <row r="763" spans="1:13">
      <c r="A763">
        <v>119</v>
      </c>
      <c r="B763">
        <v>8</v>
      </c>
      <c r="C763" t="s">
        <v>27</v>
      </c>
      <c r="D763" t="s">
        <v>28</v>
      </c>
      <c r="E763" t="s">
        <v>22</v>
      </c>
      <c r="F763">
        <v>3.8029999999999999</v>
      </c>
      <c r="G763" t="s">
        <v>19</v>
      </c>
      <c r="H763" t="s">
        <v>22</v>
      </c>
      <c r="I763" t="str">
        <f>IF(Data[[#This Row],[Truth Value]]=Data[[#This Row],[Correct]], "", "1")</f>
        <v/>
      </c>
      <c r="J763">
        <v>5</v>
      </c>
      <c r="K7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63">
        <f>INDEX(Sheet9!H$1:H$30,MATCH(Data[[#This Row],[Subject]],Sheet9!A$1:A$30))</f>
        <v>0.875</v>
      </c>
      <c r="M763" t="str">
        <f>IF(J762=Data[[#This Row],[PrsntOrd]]-1,IF(OR(Data[[#This Row],[ID]]=B762+8,Data[[#This Row],[ID]]=B762-8),"Y",""),"")</f>
        <v/>
      </c>
    </row>
    <row r="764" spans="1:13">
      <c r="A764">
        <v>119</v>
      </c>
      <c r="B764">
        <v>4</v>
      </c>
      <c r="C764" t="s">
        <v>31</v>
      </c>
      <c r="D764" t="s">
        <v>32</v>
      </c>
      <c r="E764" t="s">
        <v>15</v>
      </c>
      <c r="F764">
        <v>7.6360000000000001</v>
      </c>
      <c r="G764" t="s">
        <v>19</v>
      </c>
      <c r="H764" t="s">
        <v>15</v>
      </c>
      <c r="I764" t="str">
        <f>IF(Data[[#This Row],[Truth Value]]=Data[[#This Row],[Correct]], "", "1")</f>
        <v/>
      </c>
      <c r="J764">
        <v>7</v>
      </c>
      <c r="K7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64">
        <f>INDEX(Sheet9!H$1:H$30,MATCH(Data[[#This Row],[Subject]],Sheet9!A$1:A$30))</f>
        <v>0.875</v>
      </c>
      <c r="M764" t="str">
        <f>IF(J763=Data[[#This Row],[PrsntOrd]]-1,IF(OR(Data[[#This Row],[ID]]=B763+8,Data[[#This Row],[ID]]=B763-8),"Y",""),"")</f>
        <v/>
      </c>
    </row>
    <row r="765" spans="1:13">
      <c r="A765">
        <v>119</v>
      </c>
      <c r="B765">
        <v>9</v>
      </c>
      <c r="C765" t="s">
        <v>23</v>
      </c>
      <c r="D765" t="s">
        <v>24</v>
      </c>
      <c r="E765" t="s">
        <v>15</v>
      </c>
      <c r="F765">
        <v>9.6839999999999993</v>
      </c>
      <c r="G765" t="s">
        <v>16</v>
      </c>
      <c r="H765" t="s">
        <v>15</v>
      </c>
      <c r="I765" t="str">
        <f>IF(Data[[#This Row],[Truth Value]]=Data[[#This Row],[Correct]], "", "1")</f>
        <v/>
      </c>
      <c r="J765">
        <v>9</v>
      </c>
      <c r="K7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765">
        <f>INDEX(Sheet9!H$1:H$30,MATCH(Data[[#This Row],[Subject]],Sheet9!A$1:A$30))</f>
        <v>0.875</v>
      </c>
      <c r="M765" t="str">
        <f>IF(J764=Data[[#This Row],[PrsntOrd]]-1,IF(OR(Data[[#This Row],[ID]]=B764+8,Data[[#This Row],[ID]]=B764-8),"Y",""),"")</f>
        <v/>
      </c>
    </row>
    <row r="766" spans="1:13">
      <c r="A766">
        <v>119</v>
      </c>
      <c r="B766">
        <v>5</v>
      </c>
      <c r="C766" t="s">
        <v>33</v>
      </c>
      <c r="D766" t="s">
        <v>34</v>
      </c>
      <c r="E766" t="s">
        <v>22</v>
      </c>
      <c r="F766">
        <v>10.77</v>
      </c>
      <c r="G766" t="s">
        <v>19</v>
      </c>
      <c r="H766" t="s">
        <v>22</v>
      </c>
      <c r="I766" t="str">
        <f>IF(Data[[#This Row],[Truth Value]]=Data[[#This Row],[Correct]], "", "1")</f>
        <v/>
      </c>
      <c r="J766">
        <v>11</v>
      </c>
      <c r="K7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66">
        <f>INDEX(Sheet9!H$1:H$30,MATCH(Data[[#This Row],[Subject]],Sheet9!A$1:A$30))</f>
        <v>0.875</v>
      </c>
      <c r="M766" t="str">
        <f>IF(J765=Data[[#This Row],[PrsntOrd]]-1,IF(OR(Data[[#This Row],[ID]]=B765+8,Data[[#This Row],[ID]]=B765-8),"Y",""),"")</f>
        <v/>
      </c>
    </row>
    <row r="767" spans="1:13">
      <c r="A767">
        <v>119</v>
      </c>
      <c r="B767">
        <v>13</v>
      </c>
      <c r="C767" t="s">
        <v>25</v>
      </c>
      <c r="D767" t="s">
        <v>99</v>
      </c>
      <c r="E767" t="s">
        <v>15</v>
      </c>
      <c r="F767">
        <v>11.54</v>
      </c>
      <c r="G767" t="s">
        <v>16</v>
      </c>
      <c r="H767" t="s">
        <v>15</v>
      </c>
      <c r="I767" t="str">
        <f>IF(Data[[#This Row],[Truth Value]]=Data[[#This Row],[Correct]], "", "1")</f>
        <v/>
      </c>
      <c r="J767">
        <v>13</v>
      </c>
      <c r="K7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767">
        <f>INDEX(Sheet9!H$1:H$30,MATCH(Data[[#This Row],[Subject]],Sheet9!A$1:A$30))</f>
        <v>0.875</v>
      </c>
      <c r="M767" t="str">
        <f>IF(J766=Data[[#This Row],[PrsntOrd]]-1,IF(OR(Data[[#This Row],[ID]]=B766+8,Data[[#This Row],[ID]]=B766-8),"Y",""),"")</f>
        <v/>
      </c>
    </row>
    <row r="768" spans="1:13">
      <c r="A768">
        <v>119</v>
      </c>
      <c r="B768">
        <v>12</v>
      </c>
      <c r="C768" t="s">
        <v>41</v>
      </c>
      <c r="D768" t="s">
        <v>42</v>
      </c>
      <c r="E768" t="s">
        <v>22</v>
      </c>
      <c r="F768">
        <v>5.282</v>
      </c>
      <c r="G768" t="s">
        <v>16</v>
      </c>
      <c r="H768" t="s">
        <v>22</v>
      </c>
      <c r="I768" t="str">
        <f>IF(Data[[#This Row],[Truth Value]]=Data[[#This Row],[Correct]], "", "1")</f>
        <v/>
      </c>
      <c r="J768">
        <v>17</v>
      </c>
      <c r="K7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768">
        <f>INDEX(Sheet9!H$1:H$30,MATCH(Data[[#This Row],[Subject]],Sheet9!A$1:A$30))</f>
        <v>0.875</v>
      </c>
      <c r="M768" t="str">
        <f>IF(J767=Data[[#This Row],[PrsntOrd]]-1,IF(OR(Data[[#This Row],[ID]]=B767+8,Data[[#This Row],[ID]]=B767-8),"Y",""),"")</f>
        <v/>
      </c>
    </row>
    <row r="769" spans="1:13">
      <c r="A769">
        <v>119</v>
      </c>
      <c r="B769">
        <v>2</v>
      </c>
      <c r="C769" t="s">
        <v>40</v>
      </c>
      <c r="D769" t="s">
        <v>30</v>
      </c>
      <c r="E769" t="s">
        <v>22</v>
      </c>
      <c r="F769">
        <v>10.58</v>
      </c>
      <c r="G769" t="s">
        <v>19</v>
      </c>
      <c r="H769" t="s">
        <v>15</v>
      </c>
      <c r="I769" t="str">
        <f>IF(Data[[#This Row],[Truth Value]]=Data[[#This Row],[Correct]], "", "1")</f>
        <v>1</v>
      </c>
      <c r="J769">
        <v>19</v>
      </c>
      <c r="K7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769">
        <f>INDEX(Sheet9!H$1:H$30,MATCH(Data[[#This Row],[Subject]],Sheet9!A$1:A$30))</f>
        <v>0.875</v>
      </c>
      <c r="M769" t="str">
        <f>IF(J768=Data[[#This Row],[PrsntOrd]]-1,IF(OR(Data[[#This Row],[ID]]=B768+8,Data[[#This Row],[ID]]=B768-8),"Y",""),"")</f>
        <v/>
      </c>
    </row>
    <row r="770" spans="1:13">
      <c r="A770">
        <v>119</v>
      </c>
      <c r="B770">
        <v>11</v>
      </c>
      <c r="C770" t="s">
        <v>35</v>
      </c>
      <c r="D770" t="s">
        <v>36</v>
      </c>
      <c r="E770" t="s">
        <v>15</v>
      </c>
      <c r="F770">
        <v>5.851</v>
      </c>
      <c r="G770" t="s">
        <v>16</v>
      </c>
      <c r="H770" t="s">
        <v>15</v>
      </c>
      <c r="I770" t="str">
        <f>IF(Data[[#This Row],[Truth Value]]=Data[[#This Row],[Correct]], "", "1")</f>
        <v/>
      </c>
      <c r="J770">
        <v>23</v>
      </c>
      <c r="K7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770">
        <f>INDEX(Sheet9!H$1:H$30,MATCH(Data[[#This Row],[Subject]],Sheet9!A$1:A$30))</f>
        <v>0.875</v>
      </c>
      <c r="M770" t="str">
        <f>IF(J769=Data[[#This Row],[PrsntOrd]]-1,IF(OR(Data[[#This Row],[ID]]=B769+8,Data[[#This Row],[ID]]=B769-8),"Y",""),"")</f>
        <v/>
      </c>
    </row>
    <row r="771" spans="1:13">
      <c r="A771">
        <v>119</v>
      </c>
      <c r="B771">
        <v>7</v>
      </c>
      <c r="C771" t="s">
        <v>20</v>
      </c>
      <c r="D771" t="s">
        <v>21</v>
      </c>
      <c r="E771" t="s">
        <v>15</v>
      </c>
      <c r="F771">
        <v>10.78</v>
      </c>
      <c r="G771" t="s">
        <v>19</v>
      </c>
      <c r="H771" t="s">
        <v>22</v>
      </c>
      <c r="I771" t="str">
        <f>IF(Data[[#This Row],[Truth Value]]=Data[[#This Row],[Correct]], "", "1")</f>
        <v>1</v>
      </c>
      <c r="J771">
        <v>24</v>
      </c>
      <c r="K7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771">
        <f>INDEX(Sheet9!H$1:H$30,MATCH(Data[[#This Row],[Subject]],Sheet9!A$1:A$30))</f>
        <v>0.875</v>
      </c>
      <c r="M771" t="str">
        <f>IF(J770=Data[[#This Row],[PrsntOrd]]-1,IF(OR(Data[[#This Row],[ID]]=B770+8,Data[[#This Row],[ID]]=B770-8),"Y",""),"")</f>
        <v/>
      </c>
    </row>
    <row r="772" spans="1:13">
      <c r="A772">
        <v>119</v>
      </c>
      <c r="B772">
        <v>16</v>
      </c>
      <c r="C772" t="s">
        <v>13</v>
      </c>
      <c r="D772" t="s">
        <v>14</v>
      </c>
      <c r="E772" t="s">
        <v>15</v>
      </c>
      <c r="F772">
        <v>4.2030000000000003</v>
      </c>
      <c r="G772" t="s">
        <v>16</v>
      </c>
      <c r="H772" t="s">
        <v>15</v>
      </c>
      <c r="I772" t="str">
        <f>IF(Data[[#This Row],[Truth Value]]=Data[[#This Row],[Correct]], "", "1")</f>
        <v/>
      </c>
      <c r="J772">
        <v>26</v>
      </c>
      <c r="K7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772">
        <f>INDEX(Sheet9!H$1:H$30,MATCH(Data[[#This Row],[Subject]],Sheet9!A$1:A$30))</f>
        <v>0.875</v>
      </c>
      <c r="M772" t="str">
        <f>IF(J771=Data[[#This Row],[PrsntOrd]]-1,IF(OR(Data[[#This Row],[ID]]=B771+8,Data[[#This Row],[ID]]=B771-8),"Y",""),"")</f>
        <v/>
      </c>
    </row>
    <row r="773" spans="1:13">
      <c r="A773">
        <v>119</v>
      </c>
      <c r="B773">
        <v>3</v>
      </c>
      <c r="C773" t="s">
        <v>39</v>
      </c>
      <c r="D773" t="s">
        <v>36</v>
      </c>
      <c r="E773" t="s">
        <v>22</v>
      </c>
      <c r="F773">
        <v>5.2990000000000004</v>
      </c>
      <c r="G773" t="s">
        <v>19</v>
      </c>
      <c r="H773" t="s">
        <v>15</v>
      </c>
      <c r="I773" t="str">
        <f>IF(Data[[#This Row],[Truth Value]]=Data[[#This Row],[Correct]], "", "1")</f>
        <v>1</v>
      </c>
      <c r="J773">
        <v>27</v>
      </c>
      <c r="K7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773">
        <f>INDEX(Sheet9!H$1:H$30,MATCH(Data[[#This Row],[Subject]],Sheet9!A$1:A$30))</f>
        <v>0.875</v>
      </c>
      <c r="M773" t="str">
        <f>IF(J772=Data[[#This Row],[PrsntOrd]]-1,IF(OR(Data[[#This Row],[ID]]=B772+8,Data[[#This Row],[ID]]=B772-8),"Y",""),"")</f>
        <v/>
      </c>
    </row>
    <row r="774" spans="1:13">
      <c r="A774">
        <v>119</v>
      </c>
      <c r="B774">
        <v>1</v>
      </c>
      <c r="C774" t="s">
        <v>45</v>
      </c>
      <c r="D774" t="s">
        <v>46</v>
      </c>
      <c r="E774" t="s">
        <v>22</v>
      </c>
      <c r="F774">
        <v>1.73</v>
      </c>
      <c r="G774" t="s">
        <v>19</v>
      </c>
      <c r="H774" t="s">
        <v>22</v>
      </c>
      <c r="I774" t="str">
        <f>IF(Data[[#This Row],[Truth Value]]=Data[[#This Row],[Correct]], "", "1")</f>
        <v/>
      </c>
      <c r="J774">
        <v>31</v>
      </c>
      <c r="K7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74">
        <f>INDEX(Sheet9!H$1:H$30,MATCH(Data[[#This Row],[Subject]],Sheet9!A$1:A$30))</f>
        <v>0.875</v>
      </c>
      <c r="M774" t="str">
        <f>IF(J773=Data[[#This Row],[PrsntOrd]]-1,IF(OR(Data[[#This Row],[ID]]=B773+8,Data[[#This Row],[ID]]=B773-8),"Y",""),"")</f>
        <v/>
      </c>
    </row>
    <row r="775" spans="1:13">
      <c r="A775">
        <v>119</v>
      </c>
      <c r="B775">
        <v>10</v>
      </c>
      <c r="C775" t="s">
        <v>29</v>
      </c>
      <c r="D775" t="s">
        <v>30</v>
      </c>
      <c r="E775" t="s">
        <v>22</v>
      </c>
      <c r="F775">
        <v>1.3380000000000001</v>
      </c>
      <c r="G775" t="s">
        <v>16</v>
      </c>
      <c r="H775" t="s">
        <v>22</v>
      </c>
      <c r="I775" t="str">
        <f>IF(Data[[#This Row],[Truth Value]]=Data[[#This Row],[Correct]], "", "1")</f>
        <v/>
      </c>
      <c r="J775">
        <v>33</v>
      </c>
      <c r="K7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775">
        <f>INDEX(Sheet9!H$1:H$30,MATCH(Data[[#This Row],[Subject]],Sheet9!A$1:A$30))</f>
        <v>0.875</v>
      </c>
      <c r="M775" t="str">
        <f>IF(J774=Data[[#This Row],[PrsntOrd]]-1,IF(OR(Data[[#This Row],[ID]]=B774+8,Data[[#This Row],[ID]]=B774-8),"Y",""),"")</f>
        <v/>
      </c>
    </row>
    <row r="776" spans="1:13">
      <c r="A776">
        <v>119</v>
      </c>
      <c r="B776">
        <v>6</v>
      </c>
      <c r="C776" t="s">
        <v>17</v>
      </c>
      <c r="D776" t="s">
        <v>18</v>
      </c>
      <c r="E776" t="s">
        <v>15</v>
      </c>
      <c r="F776">
        <v>1.371</v>
      </c>
      <c r="G776" t="s">
        <v>19</v>
      </c>
      <c r="H776" t="s">
        <v>15</v>
      </c>
      <c r="I776" t="str">
        <f>IF(Data[[#This Row],[Truth Value]]=Data[[#This Row],[Correct]], "", "1")</f>
        <v/>
      </c>
      <c r="J776">
        <v>38</v>
      </c>
      <c r="K7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776">
        <f>INDEX(Sheet9!H$1:H$30,MATCH(Data[[#This Row],[Subject]],Sheet9!A$1:A$30))</f>
        <v>0.875</v>
      </c>
      <c r="M776" t="str">
        <f>IF(J775=Data[[#This Row],[PrsntOrd]]-1,IF(OR(Data[[#This Row],[ID]]=B775+8,Data[[#This Row],[ID]]=B775-8),"Y",""),"")</f>
        <v/>
      </c>
    </row>
    <row r="777" spans="1:13">
      <c r="A777">
        <v>119</v>
      </c>
      <c r="B777">
        <v>15</v>
      </c>
      <c r="C777" t="s">
        <v>43</v>
      </c>
      <c r="D777" t="s">
        <v>100</v>
      </c>
      <c r="E777" t="s">
        <v>22</v>
      </c>
      <c r="F777">
        <v>1.3380000000000001</v>
      </c>
      <c r="G777" t="s">
        <v>16</v>
      </c>
      <c r="H777" t="s">
        <v>22</v>
      </c>
      <c r="I777" t="str">
        <f>IF(Data[[#This Row],[Truth Value]]=Data[[#This Row],[Correct]], "", "1")</f>
        <v/>
      </c>
      <c r="J777">
        <v>40</v>
      </c>
      <c r="K7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777">
        <f>INDEX(Sheet9!H$1:H$30,MATCH(Data[[#This Row],[Subject]],Sheet9!A$1:A$30))</f>
        <v>0.875</v>
      </c>
      <c r="M777" t="str">
        <f>IF(J776=Data[[#This Row],[PrsntOrd]]-1,IF(OR(Data[[#This Row],[ID]]=B776+8,Data[[#This Row],[ID]]=B776-8),"Y",""),"")</f>
        <v/>
      </c>
    </row>
    <row r="778" spans="1:13">
      <c r="A778">
        <v>119</v>
      </c>
      <c r="B778">
        <v>17</v>
      </c>
      <c r="C778" t="s">
        <v>47</v>
      </c>
      <c r="D778" t="s">
        <v>48</v>
      </c>
      <c r="E778" t="s">
        <v>15</v>
      </c>
      <c r="F778">
        <v>4.8019999999999996</v>
      </c>
      <c r="G778" t="s">
        <v>49</v>
      </c>
      <c r="H778" t="s">
        <v>15</v>
      </c>
      <c r="I778" t="str">
        <f>IF(Data[[#This Row],[Truth Value]]=Data[[#This Row],[Correct]], "", "1")</f>
        <v/>
      </c>
      <c r="J778">
        <v>16</v>
      </c>
      <c r="K7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78">
        <f>INDEX(Sheet9!H$1:H$30,MATCH(Data[[#This Row],[Subject]],Sheet9!A$1:A$30))</f>
        <v>0.875</v>
      </c>
      <c r="M778" t="str">
        <f>IF(J777=Data[[#This Row],[PrsntOrd]]-1,IF(OR(Data[[#This Row],[ID]]=B777+8,Data[[#This Row],[ID]]=B777-8),"Y",""),"")</f>
        <v/>
      </c>
    </row>
    <row r="779" spans="1:13">
      <c r="A779">
        <v>119</v>
      </c>
      <c r="B779">
        <v>18</v>
      </c>
      <c r="C779" t="s">
        <v>50</v>
      </c>
      <c r="D779" t="s">
        <v>51</v>
      </c>
      <c r="E779" t="s">
        <v>15</v>
      </c>
      <c r="F779">
        <v>3.6989999999999998</v>
      </c>
      <c r="G779" t="s">
        <v>49</v>
      </c>
      <c r="H779" t="s">
        <v>15</v>
      </c>
      <c r="I779" t="str">
        <f>IF(Data[[#This Row],[Truth Value]]=Data[[#This Row],[Correct]], "", "1")</f>
        <v/>
      </c>
      <c r="J779">
        <v>8</v>
      </c>
      <c r="K7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79">
        <f>INDEX(Sheet9!H$1:H$30,MATCH(Data[[#This Row],[Subject]],Sheet9!A$1:A$30))</f>
        <v>0.875</v>
      </c>
      <c r="M779" t="str">
        <f>IF(J778=Data[[#This Row],[PrsntOrd]]-1,IF(OR(Data[[#This Row],[ID]]=B778+8,Data[[#This Row],[ID]]=B778-8),"Y",""),"")</f>
        <v/>
      </c>
    </row>
    <row r="780" spans="1:13">
      <c r="A780">
        <v>119</v>
      </c>
      <c r="B780">
        <v>19</v>
      </c>
      <c r="C780" t="s">
        <v>52</v>
      </c>
      <c r="D780" t="s">
        <v>53</v>
      </c>
      <c r="E780" t="s">
        <v>22</v>
      </c>
      <c r="F780">
        <v>2.2189999999999999</v>
      </c>
      <c r="G780" t="s">
        <v>49</v>
      </c>
      <c r="H780" t="s">
        <v>22</v>
      </c>
      <c r="I780" t="str">
        <f>IF(Data[[#This Row],[Truth Value]]=Data[[#This Row],[Correct]], "", "1")</f>
        <v/>
      </c>
      <c r="J780">
        <v>28</v>
      </c>
      <c r="K7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0">
        <f>INDEX(Sheet9!H$1:H$30,MATCH(Data[[#This Row],[Subject]],Sheet9!A$1:A$30))</f>
        <v>0.875</v>
      </c>
      <c r="M780" t="str">
        <f>IF(J779=Data[[#This Row],[PrsntOrd]]-1,IF(OR(Data[[#This Row],[ID]]=B779+8,Data[[#This Row],[ID]]=B779-8),"Y",""),"")</f>
        <v/>
      </c>
    </row>
    <row r="781" spans="1:13">
      <c r="A781">
        <v>119</v>
      </c>
      <c r="B781">
        <v>20</v>
      </c>
      <c r="C781" t="s">
        <v>54</v>
      </c>
      <c r="D781" t="s">
        <v>55</v>
      </c>
      <c r="E781" t="s">
        <v>22</v>
      </c>
      <c r="F781">
        <v>4.6180000000000003</v>
      </c>
      <c r="G781" t="s">
        <v>49</v>
      </c>
      <c r="H781" t="s">
        <v>22</v>
      </c>
      <c r="I781" t="str">
        <f>IF(Data[[#This Row],[Truth Value]]=Data[[#This Row],[Correct]], "", "1")</f>
        <v/>
      </c>
      <c r="J781">
        <v>12</v>
      </c>
      <c r="K7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1">
        <f>INDEX(Sheet9!H$1:H$30,MATCH(Data[[#This Row],[Subject]],Sheet9!A$1:A$30))</f>
        <v>0.875</v>
      </c>
      <c r="M781" t="str">
        <f>IF(J780=Data[[#This Row],[PrsntOrd]]-1,IF(OR(Data[[#This Row],[ID]]=B780+8,Data[[#This Row],[ID]]=B780-8),"Y",""),"")</f>
        <v/>
      </c>
    </row>
    <row r="782" spans="1:13">
      <c r="A782">
        <v>119</v>
      </c>
      <c r="B782">
        <v>21</v>
      </c>
      <c r="C782" t="s">
        <v>56</v>
      </c>
      <c r="D782" t="s">
        <v>57</v>
      </c>
      <c r="E782" t="s">
        <v>22</v>
      </c>
      <c r="F782">
        <v>2.0659999999999998</v>
      </c>
      <c r="G782" t="s">
        <v>49</v>
      </c>
      <c r="H782" t="s">
        <v>22</v>
      </c>
      <c r="I782" t="str">
        <f>IF(Data[[#This Row],[Truth Value]]=Data[[#This Row],[Correct]], "", "1")</f>
        <v/>
      </c>
      <c r="J782">
        <v>32</v>
      </c>
      <c r="K7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2">
        <f>INDEX(Sheet9!H$1:H$30,MATCH(Data[[#This Row],[Subject]],Sheet9!A$1:A$30))</f>
        <v>0.875</v>
      </c>
      <c r="M782" t="str">
        <f>IF(J781=Data[[#This Row],[PrsntOrd]]-1,IF(OR(Data[[#This Row],[ID]]=B781+8,Data[[#This Row],[ID]]=B781-8),"Y",""),"")</f>
        <v/>
      </c>
    </row>
    <row r="783" spans="1:13">
      <c r="A783">
        <v>119</v>
      </c>
      <c r="B783">
        <v>22</v>
      </c>
      <c r="C783" t="s">
        <v>58</v>
      </c>
      <c r="D783" t="s">
        <v>59</v>
      </c>
      <c r="E783" t="s">
        <v>22</v>
      </c>
      <c r="F783">
        <v>3.9049999999999998</v>
      </c>
      <c r="G783" t="s">
        <v>49</v>
      </c>
      <c r="H783" t="s">
        <v>15</v>
      </c>
      <c r="I783" t="str">
        <f>IF(Data[[#This Row],[Truth Value]]=Data[[#This Row],[Correct]], "", "1")</f>
        <v>1</v>
      </c>
      <c r="J783">
        <v>3</v>
      </c>
      <c r="K7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3">
        <f>INDEX(Sheet9!H$1:H$30,MATCH(Data[[#This Row],[Subject]],Sheet9!A$1:A$30))</f>
        <v>0.875</v>
      </c>
      <c r="M783" t="str">
        <f>IF(J782=Data[[#This Row],[PrsntOrd]]-1,IF(OR(Data[[#This Row],[ID]]=B782+8,Data[[#This Row],[ID]]=B782-8),"Y",""),"")</f>
        <v/>
      </c>
    </row>
    <row r="784" spans="1:13">
      <c r="A784">
        <v>119</v>
      </c>
      <c r="B784">
        <v>23</v>
      </c>
      <c r="C784" t="s">
        <v>60</v>
      </c>
      <c r="D784" t="s">
        <v>98</v>
      </c>
      <c r="E784" t="s">
        <v>15</v>
      </c>
      <c r="F784">
        <v>2.6669999999999998</v>
      </c>
      <c r="G784" t="s">
        <v>49</v>
      </c>
      <c r="H784" t="s">
        <v>15</v>
      </c>
      <c r="I784" t="str">
        <f>IF(Data[[#This Row],[Truth Value]]=Data[[#This Row],[Correct]], "", "1")</f>
        <v/>
      </c>
      <c r="J784">
        <v>25</v>
      </c>
      <c r="K7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4">
        <f>INDEX(Sheet9!H$1:H$30,MATCH(Data[[#This Row],[Subject]],Sheet9!A$1:A$30))</f>
        <v>0.875</v>
      </c>
      <c r="M784" t="str">
        <f>IF(J783=Data[[#This Row],[PrsntOrd]]-1,IF(OR(Data[[#This Row],[ID]]=B783+8,Data[[#This Row],[ID]]=B783-8),"Y",""),"")</f>
        <v/>
      </c>
    </row>
    <row r="785" spans="1:13">
      <c r="A785">
        <v>119</v>
      </c>
      <c r="B785">
        <v>24</v>
      </c>
      <c r="C785" t="s">
        <v>62</v>
      </c>
      <c r="D785" t="s">
        <v>63</v>
      </c>
      <c r="E785" t="s">
        <v>22</v>
      </c>
      <c r="F785">
        <v>1.2030000000000001</v>
      </c>
      <c r="G785" t="s">
        <v>49</v>
      </c>
      <c r="H785" t="s">
        <v>22</v>
      </c>
      <c r="I785" t="str">
        <f>IF(Data[[#This Row],[Truth Value]]=Data[[#This Row],[Correct]], "", "1")</f>
        <v/>
      </c>
      <c r="J785">
        <v>39</v>
      </c>
      <c r="K7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5">
        <f>INDEX(Sheet9!H$1:H$30,MATCH(Data[[#This Row],[Subject]],Sheet9!A$1:A$30))</f>
        <v>0.875</v>
      </c>
      <c r="M785" t="str">
        <f>IF(J784=Data[[#This Row],[PrsntOrd]]-1,IF(OR(Data[[#This Row],[ID]]=B784+8,Data[[#This Row],[ID]]=B784-8),"Y",""),"")</f>
        <v/>
      </c>
    </row>
    <row r="786" spans="1:13">
      <c r="A786">
        <v>119</v>
      </c>
      <c r="B786">
        <v>25</v>
      </c>
      <c r="C786" t="s">
        <v>64</v>
      </c>
      <c r="D786" t="s">
        <v>65</v>
      </c>
      <c r="E786" t="s">
        <v>22</v>
      </c>
      <c r="F786">
        <v>9.2029999999999994</v>
      </c>
      <c r="G786" t="s">
        <v>66</v>
      </c>
      <c r="H786" t="s">
        <v>15</v>
      </c>
      <c r="I786" t="str">
        <f>IF(Data[[#This Row],[Truth Value]]=Data[[#This Row],[Correct]], "", "1")</f>
        <v>1</v>
      </c>
      <c r="J786">
        <v>1</v>
      </c>
      <c r="K7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6">
        <f>INDEX(Sheet9!H$1:H$30,MATCH(Data[[#This Row],[Subject]],Sheet9!A$1:A$30))</f>
        <v>0.875</v>
      </c>
      <c r="M786" t="str">
        <f>IF(J785=Data[[#This Row],[PrsntOrd]]-1,IF(OR(Data[[#This Row],[ID]]=B785+8,Data[[#This Row],[ID]]=B785-8),"Y",""),"")</f>
        <v/>
      </c>
    </row>
    <row r="787" spans="1:13">
      <c r="A787">
        <v>119</v>
      </c>
      <c r="B787">
        <v>26</v>
      </c>
      <c r="C787" t="s">
        <v>67</v>
      </c>
      <c r="D787" t="s">
        <v>68</v>
      </c>
      <c r="E787" t="s">
        <v>22</v>
      </c>
      <c r="F787">
        <v>23.25</v>
      </c>
      <c r="G787" t="s">
        <v>66</v>
      </c>
      <c r="H787" t="s">
        <v>22</v>
      </c>
      <c r="I787" t="str">
        <f>IF(Data[[#This Row],[Truth Value]]=Data[[#This Row],[Correct]], "", "1")</f>
        <v/>
      </c>
      <c r="J787">
        <v>35</v>
      </c>
      <c r="K7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7">
        <f>INDEX(Sheet9!H$1:H$30,MATCH(Data[[#This Row],[Subject]],Sheet9!A$1:A$30))</f>
        <v>0.875</v>
      </c>
      <c r="M787" t="str">
        <f>IF(J786=Data[[#This Row],[PrsntOrd]]-1,IF(OR(Data[[#This Row],[ID]]=B786+8,Data[[#This Row],[ID]]=B786-8),"Y",""),"")</f>
        <v/>
      </c>
    </row>
    <row r="788" spans="1:13">
      <c r="A788">
        <v>119</v>
      </c>
      <c r="B788">
        <v>27</v>
      </c>
      <c r="C788" t="s">
        <v>69</v>
      </c>
      <c r="D788" t="s">
        <v>70</v>
      </c>
      <c r="E788" t="s">
        <v>15</v>
      </c>
      <c r="F788">
        <v>2.9630000000000001</v>
      </c>
      <c r="G788" t="s">
        <v>66</v>
      </c>
      <c r="H788" t="s">
        <v>15</v>
      </c>
      <c r="I788" t="str">
        <f>IF(Data[[#This Row],[Truth Value]]=Data[[#This Row],[Correct]], "", "1")</f>
        <v/>
      </c>
      <c r="J788">
        <v>15</v>
      </c>
      <c r="K7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8">
        <f>INDEX(Sheet9!H$1:H$30,MATCH(Data[[#This Row],[Subject]],Sheet9!A$1:A$30))</f>
        <v>0.875</v>
      </c>
      <c r="M788" t="str">
        <f>IF(J787=Data[[#This Row],[PrsntOrd]]-1,IF(OR(Data[[#This Row],[ID]]=B787+8,Data[[#This Row],[ID]]=B787-8),"Y",""),"")</f>
        <v/>
      </c>
    </row>
    <row r="789" spans="1:13">
      <c r="A789">
        <v>119</v>
      </c>
      <c r="B789">
        <v>28</v>
      </c>
      <c r="C789" t="s">
        <v>71</v>
      </c>
      <c r="D789" t="s">
        <v>72</v>
      </c>
      <c r="E789" t="s">
        <v>15</v>
      </c>
      <c r="F789">
        <v>4.891</v>
      </c>
      <c r="G789" t="s">
        <v>66</v>
      </c>
      <c r="H789" t="s">
        <v>15</v>
      </c>
      <c r="I789" t="str">
        <f>IF(Data[[#This Row],[Truth Value]]=Data[[#This Row],[Correct]], "", "1")</f>
        <v/>
      </c>
      <c r="J789">
        <v>18</v>
      </c>
      <c r="K7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89">
        <f>INDEX(Sheet9!H$1:H$30,MATCH(Data[[#This Row],[Subject]],Sheet9!A$1:A$30))</f>
        <v>0.875</v>
      </c>
      <c r="M789" t="str">
        <f>IF(J788=Data[[#This Row],[PrsntOrd]]-1,IF(OR(Data[[#This Row],[ID]]=B788+8,Data[[#This Row],[ID]]=B788-8),"Y",""),"")</f>
        <v/>
      </c>
    </row>
    <row r="790" spans="1:13">
      <c r="A790">
        <v>119</v>
      </c>
      <c r="B790">
        <v>29</v>
      </c>
      <c r="C790" t="s">
        <v>73</v>
      </c>
      <c r="D790" t="s">
        <v>74</v>
      </c>
      <c r="E790" t="s">
        <v>15</v>
      </c>
      <c r="F790">
        <v>3.4980000000000002</v>
      </c>
      <c r="G790" t="s">
        <v>66</v>
      </c>
      <c r="H790" t="s">
        <v>15</v>
      </c>
      <c r="I790" t="str">
        <f>IF(Data[[#This Row],[Truth Value]]=Data[[#This Row],[Correct]], "", "1")</f>
        <v/>
      </c>
      <c r="J790">
        <v>29</v>
      </c>
      <c r="K7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0">
        <f>INDEX(Sheet9!H$1:H$30,MATCH(Data[[#This Row],[Subject]],Sheet9!A$1:A$30))</f>
        <v>0.875</v>
      </c>
      <c r="M790" t="str">
        <f>IF(J789=Data[[#This Row],[PrsntOrd]]-1,IF(OR(Data[[#This Row],[ID]]=B789+8,Data[[#This Row],[ID]]=B789-8),"Y",""),"")</f>
        <v/>
      </c>
    </row>
    <row r="791" spans="1:13">
      <c r="A791">
        <v>119</v>
      </c>
      <c r="B791">
        <v>30</v>
      </c>
      <c r="C791" t="s">
        <v>75</v>
      </c>
      <c r="D791" t="s">
        <v>76</v>
      </c>
      <c r="E791" t="s">
        <v>22</v>
      </c>
      <c r="F791">
        <v>3.883</v>
      </c>
      <c r="G791" t="s">
        <v>66</v>
      </c>
      <c r="H791" t="s">
        <v>22</v>
      </c>
      <c r="I791" t="str">
        <f>IF(Data[[#This Row],[Truth Value]]=Data[[#This Row],[Correct]], "", "1")</f>
        <v/>
      </c>
      <c r="J791">
        <v>37</v>
      </c>
      <c r="K7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1">
        <f>INDEX(Sheet9!H$1:H$30,MATCH(Data[[#This Row],[Subject]],Sheet9!A$1:A$30))</f>
        <v>0.875</v>
      </c>
      <c r="M791" t="str">
        <f>IF(J790=Data[[#This Row],[PrsntOrd]]-1,IF(OR(Data[[#This Row],[ID]]=B790+8,Data[[#This Row],[ID]]=B790-8),"Y",""),"")</f>
        <v/>
      </c>
    </row>
    <row r="792" spans="1:13">
      <c r="A792">
        <v>119</v>
      </c>
      <c r="B792">
        <v>31</v>
      </c>
      <c r="C792" t="s">
        <v>77</v>
      </c>
      <c r="D792" t="s">
        <v>78</v>
      </c>
      <c r="E792" t="s">
        <v>22</v>
      </c>
      <c r="F792">
        <v>2.8820000000000001</v>
      </c>
      <c r="G792" t="s">
        <v>66</v>
      </c>
      <c r="H792" t="s">
        <v>22</v>
      </c>
      <c r="I792" t="str">
        <f>IF(Data[[#This Row],[Truth Value]]=Data[[#This Row],[Correct]], "", "1")</f>
        <v/>
      </c>
      <c r="J792">
        <v>21</v>
      </c>
      <c r="K7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2">
        <f>INDEX(Sheet9!H$1:H$30,MATCH(Data[[#This Row],[Subject]],Sheet9!A$1:A$30))</f>
        <v>0.875</v>
      </c>
      <c r="M792" t="str">
        <f>IF(J791=Data[[#This Row],[PrsntOrd]]-1,IF(OR(Data[[#This Row],[ID]]=B791+8,Data[[#This Row],[ID]]=B791-8),"Y",""),"")</f>
        <v/>
      </c>
    </row>
    <row r="793" spans="1:13">
      <c r="A793">
        <v>119</v>
      </c>
      <c r="B793">
        <v>32</v>
      </c>
      <c r="C793" t="s">
        <v>79</v>
      </c>
      <c r="D793" t="s">
        <v>80</v>
      </c>
      <c r="E793" t="s">
        <v>22</v>
      </c>
      <c r="F793">
        <v>4.9790000000000001</v>
      </c>
      <c r="G793" t="s">
        <v>66</v>
      </c>
      <c r="H793" t="s">
        <v>22</v>
      </c>
      <c r="I793" t="str">
        <f>IF(Data[[#This Row],[Truth Value]]=Data[[#This Row],[Correct]], "", "1")</f>
        <v/>
      </c>
      <c r="J793">
        <v>6</v>
      </c>
      <c r="K7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3">
        <f>INDEX(Sheet9!H$1:H$30,MATCH(Data[[#This Row],[Subject]],Sheet9!A$1:A$30))</f>
        <v>0.875</v>
      </c>
      <c r="M793" t="str">
        <f>IF(J792=Data[[#This Row],[PrsntOrd]]-1,IF(OR(Data[[#This Row],[ID]]=B792+8,Data[[#This Row],[ID]]=B792-8),"Y",""),"")</f>
        <v/>
      </c>
    </row>
    <row r="794" spans="1:13">
      <c r="A794">
        <v>119</v>
      </c>
      <c r="B794">
        <v>33</v>
      </c>
      <c r="C794" t="s">
        <v>81</v>
      </c>
      <c r="D794" t="s">
        <v>82</v>
      </c>
      <c r="E794" t="s">
        <v>22</v>
      </c>
      <c r="F794">
        <v>2.754</v>
      </c>
      <c r="G794" t="s">
        <v>83</v>
      </c>
      <c r="H794" t="s">
        <v>22</v>
      </c>
      <c r="I794" t="str">
        <f>IF(Data[[#This Row],[Truth Value]]=Data[[#This Row],[Correct]], "", "1")</f>
        <v/>
      </c>
      <c r="J794">
        <v>36</v>
      </c>
      <c r="K7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4">
        <f>INDEX(Sheet9!H$1:H$30,MATCH(Data[[#This Row],[Subject]],Sheet9!A$1:A$30))</f>
        <v>0.875</v>
      </c>
      <c r="M794" t="str">
        <f>IF(J793=Data[[#This Row],[PrsntOrd]]-1,IF(OR(Data[[#This Row],[ID]]=B793+8,Data[[#This Row],[ID]]=B793-8),"Y",""),"")</f>
        <v/>
      </c>
    </row>
    <row r="795" spans="1:13">
      <c r="A795">
        <v>119</v>
      </c>
      <c r="B795">
        <v>34</v>
      </c>
      <c r="C795" t="s">
        <v>84</v>
      </c>
      <c r="D795" t="s">
        <v>85</v>
      </c>
      <c r="E795" t="s">
        <v>15</v>
      </c>
      <c r="F795">
        <v>4.226</v>
      </c>
      <c r="G795" t="s">
        <v>83</v>
      </c>
      <c r="H795" t="s">
        <v>15</v>
      </c>
      <c r="I795" t="str">
        <f>IF(Data[[#This Row],[Truth Value]]=Data[[#This Row],[Correct]], "", "1")</f>
        <v/>
      </c>
      <c r="J795">
        <v>22</v>
      </c>
      <c r="K7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5">
        <f>INDEX(Sheet9!H$1:H$30,MATCH(Data[[#This Row],[Subject]],Sheet9!A$1:A$30))</f>
        <v>0.875</v>
      </c>
      <c r="M795" t="str">
        <f>IF(J794=Data[[#This Row],[PrsntOrd]]-1,IF(OR(Data[[#This Row],[ID]]=B794+8,Data[[#This Row],[ID]]=B794-8),"Y",""),"")</f>
        <v/>
      </c>
    </row>
    <row r="796" spans="1:13">
      <c r="A796">
        <v>119</v>
      </c>
      <c r="B796">
        <v>35</v>
      </c>
      <c r="C796" t="s">
        <v>86</v>
      </c>
      <c r="D796" t="s">
        <v>87</v>
      </c>
      <c r="E796" t="s">
        <v>22</v>
      </c>
      <c r="F796">
        <v>1.7390000000000001</v>
      </c>
      <c r="G796" t="s">
        <v>83</v>
      </c>
      <c r="H796" t="s">
        <v>22</v>
      </c>
      <c r="I796" t="str">
        <f>IF(Data[[#This Row],[Truth Value]]=Data[[#This Row],[Correct]], "", "1")</f>
        <v/>
      </c>
      <c r="J796">
        <v>34</v>
      </c>
      <c r="K7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6">
        <f>INDEX(Sheet9!H$1:H$30,MATCH(Data[[#This Row],[Subject]],Sheet9!A$1:A$30))</f>
        <v>0.875</v>
      </c>
      <c r="M796" t="str">
        <f>IF(J795=Data[[#This Row],[PrsntOrd]]-1,IF(OR(Data[[#This Row],[ID]]=B795+8,Data[[#This Row],[ID]]=B795-8),"Y",""),"")</f>
        <v/>
      </c>
    </row>
    <row r="797" spans="1:13">
      <c r="A797">
        <v>119</v>
      </c>
      <c r="B797">
        <v>36</v>
      </c>
      <c r="C797" t="s">
        <v>88</v>
      </c>
      <c r="D797" t="s">
        <v>89</v>
      </c>
      <c r="E797" t="s">
        <v>22</v>
      </c>
      <c r="F797">
        <v>4.6520000000000001</v>
      </c>
      <c r="G797" t="s">
        <v>83</v>
      </c>
      <c r="H797" t="s">
        <v>22</v>
      </c>
      <c r="I797" t="str">
        <f>IF(Data[[#This Row],[Truth Value]]=Data[[#This Row],[Correct]], "", "1")</f>
        <v/>
      </c>
      <c r="J797">
        <v>14</v>
      </c>
      <c r="K7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7">
        <f>INDEX(Sheet9!H$1:H$30,MATCH(Data[[#This Row],[Subject]],Sheet9!A$1:A$30))</f>
        <v>0.875</v>
      </c>
      <c r="M797" t="str">
        <f>IF(J796=Data[[#This Row],[PrsntOrd]]-1,IF(OR(Data[[#This Row],[ID]]=B796+8,Data[[#This Row],[ID]]=B796-8),"Y",""),"")</f>
        <v/>
      </c>
    </row>
    <row r="798" spans="1:13">
      <c r="A798">
        <v>119</v>
      </c>
      <c r="B798">
        <v>37</v>
      </c>
      <c r="C798" t="s">
        <v>90</v>
      </c>
      <c r="D798" t="s">
        <v>91</v>
      </c>
      <c r="E798" t="s">
        <v>15</v>
      </c>
      <c r="F798">
        <v>2.0339999999999998</v>
      </c>
      <c r="G798" t="s">
        <v>83</v>
      </c>
      <c r="H798" t="s">
        <v>15</v>
      </c>
      <c r="I798" t="str">
        <f>IF(Data[[#This Row],[Truth Value]]=Data[[#This Row],[Correct]], "", "1")</f>
        <v/>
      </c>
      <c r="J798">
        <v>20</v>
      </c>
      <c r="K7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8">
        <f>INDEX(Sheet9!H$1:H$30,MATCH(Data[[#This Row],[Subject]],Sheet9!A$1:A$30))</f>
        <v>0.875</v>
      </c>
      <c r="M798" t="str">
        <f>IF(J797=Data[[#This Row],[PrsntOrd]]-1,IF(OR(Data[[#This Row],[ID]]=B797+8,Data[[#This Row],[ID]]=B797-8),"Y",""),"")</f>
        <v/>
      </c>
    </row>
    <row r="799" spans="1:13">
      <c r="A799">
        <v>119</v>
      </c>
      <c r="B799">
        <v>38</v>
      </c>
      <c r="C799" t="s">
        <v>92</v>
      </c>
      <c r="D799" t="s">
        <v>93</v>
      </c>
      <c r="E799" t="s">
        <v>22</v>
      </c>
      <c r="F799">
        <v>2.306</v>
      </c>
      <c r="G799" t="s">
        <v>83</v>
      </c>
      <c r="H799" t="s">
        <v>22</v>
      </c>
      <c r="I799" t="str">
        <f>IF(Data[[#This Row],[Truth Value]]=Data[[#This Row],[Correct]], "", "1")</f>
        <v/>
      </c>
      <c r="J799">
        <v>10</v>
      </c>
      <c r="K7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799">
        <f>INDEX(Sheet9!H$1:H$30,MATCH(Data[[#This Row],[Subject]],Sheet9!A$1:A$30))</f>
        <v>0.875</v>
      </c>
      <c r="M799" t="str">
        <f>IF(J798=Data[[#This Row],[PrsntOrd]]-1,IF(OR(Data[[#This Row],[ID]]=B798+8,Data[[#This Row],[ID]]=B798-8),"Y",""),"")</f>
        <v/>
      </c>
    </row>
    <row r="800" spans="1:13">
      <c r="A800">
        <v>119</v>
      </c>
      <c r="B800">
        <v>39</v>
      </c>
      <c r="C800" t="s">
        <v>94</v>
      </c>
      <c r="D800" t="s">
        <v>95</v>
      </c>
      <c r="E800" t="s">
        <v>15</v>
      </c>
      <c r="F800">
        <v>2.38</v>
      </c>
      <c r="G800" t="s">
        <v>83</v>
      </c>
      <c r="H800" t="s">
        <v>15</v>
      </c>
      <c r="I800" t="str">
        <f>IF(Data[[#This Row],[Truth Value]]=Data[[#This Row],[Correct]], "", "1")</f>
        <v/>
      </c>
      <c r="J800">
        <v>30</v>
      </c>
      <c r="K8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00">
        <f>INDEX(Sheet9!H$1:H$30,MATCH(Data[[#This Row],[Subject]],Sheet9!A$1:A$30))</f>
        <v>0.875</v>
      </c>
      <c r="M800" t="str">
        <f>IF(J799=Data[[#This Row],[PrsntOrd]]-1,IF(OR(Data[[#This Row],[ID]]=B799+8,Data[[#This Row],[ID]]=B799-8),"Y",""),"")</f>
        <v/>
      </c>
    </row>
    <row r="801" spans="1:13">
      <c r="A801">
        <v>119</v>
      </c>
      <c r="B801">
        <v>40</v>
      </c>
      <c r="C801" t="s">
        <v>96</v>
      </c>
      <c r="D801" t="s">
        <v>97</v>
      </c>
      <c r="E801" t="s">
        <v>15</v>
      </c>
      <c r="F801">
        <v>4.6669999999999998</v>
      </c>
      <c r="G801" t="s">
        <v>83</v>
      </c>
      <c r="H801" t="s">
        <v>15</v>
      </c>
      <c r="I801" t="str">
        <f>IF(Data[[#This Row],[Truth Value]]=Data[[#This Row],[Correct]], "", "1")</f>
        <v/>
      </c>
      <c r="J801">
        <v>2</v>
      </c>
      <c r="K8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01">
        <f>INDEX(Sheet9!H$1:H$30,MATCH(Data[[#This Row],[Subject]],Sheet9!A$1:A$30))</f>
        <v>0.875</v>
      </c>
      <c r="M801" t="str">
        <f>IF(J800=Data[[#This Row],[PrsntOrd]]-1,IF(OR(Data[[#This Row],[ID]]=B800+8,Data[[#This Row],[ID]]=B800-8),"Y",""),"")</f>
        <v/>
      </c>
    </row>
    <row r="802" spans="1:13">
      <c r="A802">
        <v>120</v>
      </c>
      <c r="B802">
        <v>10</v>
      </c>
      <c r="C802" t="s">
        <v>29</v>
      </c>
      <c r="D802" t="s">
        <v>30</v>
      </c>
      <c r="E802" t="s">
        <v>22</v>
      </c>
      <c r="F802">
        <v>8.2840000000000007</v>
      </c>
      <c r="G802" t="s">
        <v>16</v>
      </c>
      <c r="H802" t="s">
        <v>22</v>
      </c>
      <c r="I802" t="str">
        <f>IF(Data[[#This Row],[Truth Value]]=Data[[#This Row],[Correct]], "", "1")</f>
        <v/>
      </c>
      <c r="J802">
        <v>1</v>
      </c>
      <c r="K8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02">
        <f>INDEX(Sheet9!H$1:H$30,MATCH(Data[[#This Row],[Subject]],Sheet9!A$1:A$30))</f>
        <v>0.875</v>
      </c>
      <c r="M802" t="str">
        <f>IF(J801=Data[[#This Row],[PrsntOrd]]-1,IF(OR(Data[[#This Row],[ID]]=B801+8,Data[[#This Row],[ID]]=B801-8),"Y",""),"")</f>
        <v/>
      </c>
    </row>
    <row r="803" spans="1:13">
      <c r="A803">
        <v>120</v>
      </c>
      <c r="B803">
        <v>7</v>
      </c>
      <c r="C803" t="s">
        <v>20</v>
      </c>
      <c r="D803" t="s">
        <v>21</v>
      </c>
      <c r="E803" t="s">
        <v>15</v>
      </c>
      <c r="F803">
        <v>15.82</v>
      </c>
      <c r="G803" t="s">
        <v>19</v>
      </c>
      <c r="H803" t="s">
        <v>22</v>
      </c>
      <c r="I803" t="str">
        <f>IF(Data[[#This Row],[Truth Value]]=Data[[#This Row],[Correct]], "", "1")</f>
        <v>1</v>
      </c>
      <c r="J803">
        <v>3</v>
      </c>
      <c r="K8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803">
        <f>INDEX(Sheet9!H$1:H$30,MATCH(Data[[#This Row],[Subject]],Sheet9!A$1:A$30))</f>
        <v>0.875</v>
      </c>
      <c r="M803" t="str">
        <f>IF(J802=Data[[#This Row],[PrsntOrd]]-1,IF(OR(Data[[#This Row],[ID]]=B802+8,Data[[#This Row],[ID]]=B802-8),"Y",""),"")</f>
        <v/>
      </c>
    </row>
    <row r="804" spans="1:13">
      <c r="A804">
        <v>120</v>
      </c>
      <c r="B804">
        <v>5</v>
      </c>
      <c r="C804" t="s">
        <v>33</v>
      </c>
      <c r="D804" t="s">
        <v>34</v>
      </c>
      <c r="E804" t="s">
        <v>15</v>
      </c>
      <c r="F804">
        <v>20.45</v>
      </c>
      <c r="G804" t="s">
        <v>19</v>
      </c>
      <c r="H804" t="s">
        <v>22</v>
      </c>
      <c r="I804" t="str">
        <f>IF(Data[[#This Row],[Truth Value]]=Data[[#This Row],[Correct]], "", "1")</f>
        <v>1</v>
      </c>
      <c r="J804">
        <v>7</v>
      </c>
      <c r="K8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804">
        <f>INDEX(Sheet9!H$1:H$30,MATCH(Data[[#This Row],[Subject]],Sheet9!A$1:A$30))</f>
        <v>0.875</v>
      </c>
      <c r="M804" t="str">
        <f>IF(J803=Data[[#This Row],[PrsntOrd]]-1,IF(OR(Data[[#This Row],[ID]]=B803+8,Data[[#This Row],[ID]]=B803-8),"Y",""),"")</f>
        <v/>
      </c>
    </row>
    <row r="805" spans="1:13">
      <c r="A805">
        <v>120</v>
      </c>
      <c r="B805">
        <v>9</v>
      </c>
      <c r="C805" t="s">
        <v>23</v>
      </c>
      <c r="D805" t="s">
        <v>24</v>
      </c>
      <c r="E805" t="s">
        <v>15</v>
      </c>
      <c r="F805">
        <v>6.8019999999999996</v>
      </c>
      <c r="G805" t="s">
        <v>16</v>
      </c>
      <c r="H805" t="s">
        <v>15</v>
      </c>
      <c r="I805" t="str">
        <f>IF(Data[[#This Row],[Truth Value]]=Data[[#This Row],[Correct]], "", "1")</f>
        <v/>
      </c>
      <c r="J805">
        <v>10</v>
      </c>
      <c r="K8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05">
        <f>INDEX(Sheet9!H$1:H$30,MATCH(Data[[#This Row],[Subject]],Sheet9!A$1:A$30))</f>
        <v>0.875</v>
      </c>
      <c r="M805" t="str">
        <f>IF(J804=Data[[#This Row],[PrsntOrd]]-1,IF(OR(Data[[#This Row],[ID]]=B804+8,Data[[#This Row],[ID]]=B804-8),"Y",""),"")</f>
        <v/>
      </c>
    </row>
    <row r="806" spans="1:13">
      <c r="A806">
        <v>120</v>
      </c>
      <c r="B806">
        <v>13</v>
      </c>
      <c r="C806" t="s">
        <v>25</v>
      </c>
      <c r="D806" t="s">
        <v>99</v>
      </c>
      <c r="E806" t="s">
        <v>15</v>
      </c>
      <c r="F806">
        <v>7.923</v>
      </c>
      <c r="G806" t="s">
        <v>16</v>
      </c>
      <c r="H806" t="s">
        <v>15</v>
      </c>
      <c r="I806" t="str">
        <f>IF(Data[[#This Row],[Truth Value]]=Data[[#This Row],[Correct]], "", "1")</f>
        <v/>
      </c>
      <c r="J806">
        <v>12</v>
      </c>
      <c r="K8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06">
        <f>INDEX(Sheet9!H$1:H$30,MATCH(Data[[#This Row],[Subject]],Sheet9!A$1:A$30))</f>
        <v>0.875</v>
      </c>
      <c r="M806" t="str">
        <f>IF(J805=Data[[#This Row],[PrsntOrd]]-1,IF(OR(Data[[#This Row],[ID]]=B805+8,Data[[#This Row],[ID]]=B805-8),"Y",""),"")</f>
        <v/>
      </c>
    </row>
    <row r="807" spans="1:13">
      <c r="A807">
        <v>120</v>
      </c>
      <c r="B807">
        <v>3</v>
      </c>
      <c r="C807" t="s">
        <v>39</v>
      </c>
      <c r="D807" t="s">
        <v>36</v>
      </c>
      <c r="E807" t="s">
        <v>22</v>
      </c>
      <c r="F807">
        <v>6.77</v>
      </c>
      <c r="G807" t="s">
        <v>19</v>
      </c>
      <c r="H807" t="s">
        <v>15</v>
      </c>
      <c r="I807" t="str">
        <f>IF(Data[[#This Row],[Truth Value]]=Data[[#This Row],[Correct]], "", "1")</f>
        <v>1</v>
      </c>
      <c r="J807">
        <v>14</v>
      </c>
      <c r="K8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807">
        <f>INDEX(Sheet9!H$1:H$30,MATCH(Data[[#This Row],[Subject]],Sheet9!A$1:A$30))</f>
        <v>0.875</v>
      </c>
      <c r="M807" t="str">
        <f>IF(J806=Data[[#This Row],[PrsntOrd]]-1,IF(OR(Data[[#This Row],[ID]]=B806+8,Data[[#This Row],[ID]]=B806-8),"Y",""),"")</f>
        <v/>
      </c>
    </row>
    <row r="808" spans="1:13">
      <c r="A808">
        <v>120</v>
      </c>
      <c r="B808">
        <v>12</v>
      </c>
      <c r="C808" t="s">
        <v>41</v>
      </c>
      <c r="D808" t="s">
        <v>42</v>
      </c>
      <c r="E808" t="s">
        <v>22</v>
      </c>
      <c r="F808">
        <v>8.0589999999999993</v>
      </c>
      <c r="G808" t="s">
        <v>16</v>
      </c>
      <c r="H808" t="s">
        <v>22</v>
      </c>
      <c r="I808" t="str">
        <f>IF(Data[[#This Row],[Truth Value]]=Data[[#This Row],[Correct]], "", "1")</f>
        <v/>
      </c>
      <c r="J808">
        <v>18</v>
      </c>
      <c r="K8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08">
        <f>INDEX(Sheet9!H$1:H$30,MATCH(Data[[#This Row],[Subject]],Sheet9!A$1:A$30))</f>
        <v>0.875</v>
      </c>
      <c r="M808" t="str">
        <f>IF(J807=Data[[#This Row],[PrsntOrd]]-1,IF(OR(Data[[#This Row],[ID]]=B807+8,Data[[#This Row],[ID]]=B807-8),"Y",""),"")</f>
        <v/>
      </c>
    </row>
    <row r="809" spans="1:13">
      <c r="A809">
        <v>120</v>
      </c>
      <c r="B809">
        <v>6</v>
      </c>
      <c r="C809" t="s">
        <v>17</v>
      </c>
      <c r="D809" t="s">
        <v>18</v>
      </c>
      <c r="E809" t="s">
        <v>22</v>
      </c>
      <c r="F809">
        <v>12.06</v>
      </c>
      <c r="G809" t="s">
        <v>19</v>
      </c>
      <c r="H809" t="s">
        <v>15</v>
      </c>
      <c r="I809" t="str">
        <f>IF(Data[[#This Row],[Truth Value]]=Data[[#This Row],[Correct]], "", "1")</f>
        <v>1</v>
      </c>
      <c r="J809">
        <v>19</v>
      </c>
      <c r="K8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809">
        <f>INDEX(Sheet9!H$1:H$30,MATCH(Data[[#This Row],[Subject]],Sheet9!A$1:A$30))</f>
        <v>0.875</v>
      </c>
      <c r="M809" t="str">
        <f>IF(J808=Data[[#This Row],[PrsntOrd]]-1,IF(OR(Data[[#This Row],[ID]]=B808+8,Data[[#This Row],[ID]]=B808-8),"Y",""),"")</f>
        <v/>
      </c>
    </row>
    <row r="810" spans="1:13">
      <c r="A810">
        <v>120</v>
      </c>
      <c r="B810">
        <v>16</v>
      </c>
      <c r="C810" t="s">
        <v>13</v>
      </c>
      <c r="D810" t="s">
        <v>14</v>
      </c>
      <c r="E810" t="s">
        <v>15</v>
      </c>
      <c r="F810">
        <v>5.5529999999999999</v>
      </c>
      <c r="G810" t="s">
        <v>16</v>
      </c>
      <c r="H810" t="s">
        <v>15</v>
      </c>
      <c r="I810" t="str">
        <f>IF(Data[[#This Row],[Truth Value]]=Data[[#This Row],[Correct]], "", "1")</f>
        <v/>
      </c>
      <c r="J810">
        <v>24</v>
      </c>
      <c r="K8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10">
        <f>INDEX(Sheet9!H$1:H$30,MATCH(Data[[#This Row],[Subject]],Sheet9!A$1:A$30))</f>
        <v>0.875</v>
      </c>
      <c r="M810" t="str">
        <f>IF(J809=Data[[#This Row],[PrsntOrd]]-1,IF(OR(Data[[#This Row],[ID]]=B809+8,Data[[#This Row],[ID]]=B809-8),"Y",""),"")</f>
        <v/>
      </c>
    </row>
    <row r="811" spans="1:13">
      <c r="A811">
        <v>120</v>
      </c>
      <c r="B811">
        <v>1</v>
      </c>
      <c r="C811" t="s">
        <v>45</v>
      </c>
      <c r="D811" t="s">
        <v>46</v>
      </c>
      <c r="E811" t="s">
        <v>15</v>
      </c>
      <c r="F811">
        <v>11.65</v>
      </c>
      <c r="G811" t="s">
        <v>19</v>
      </c>
      <c r="H811" t="s">
        <v>22</v>
      </c>
      <c r="I811" t="str">
        <f>IF(Data[[#This Row],[Truth Value]]=Data[[#This Row],[Correct]], "", "1")</f>
        <v>1</v>
      </c>
      <c r="J811">
        <v>25</v>
      </c>
      <c r="K8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811">
        <f>INDEX(Sheet9!H$1:H$30,MATCH(Data[[#This Row],[Subject]],Sheet9!A$1:A$30))</f>
        <v>0.875</v>
      </c>
      <c r="M811" t="str">
        <f>IF(J810=Data[[#This Row],[PrsntOrd]]-1,IF(OR(Data[[#This Row],[ID]]=B810+8,Data[[#This Row],[ID]]=B810-8),"Y",""),"")</f>
        <v/>
      </c>
    </row>
    <row r="812" spans="1:13">
      <c r="A812">
        <v>120</v>
      </c>
      <c r="B812">
        <v>2</v>
      </c>
      <c r="C812" t="s">
        <v>40</v>
      </c>
      <c r="D812" t="s">
        <v>30</v>
      </c>
      <c r="E812" t="s">
        <v>22</v>
      </c>
      <c r="F812">
        <v>13.3</v>
      </c>
      <c r="G812" t="s">
        <v>19</v>
      </c>
      <c r="H812" t="s">
        <v>15</v>
      </c>
      <c r="I812" t="str">
        <f>IF(Data[[#This Row],[Truth Value]]=Data[[#This Row],[Correct]], "", "1")</f>
        <v>1</v>
      </c>
      <c r="J812">
        <v>26</v>
      </c>
      <c r="K8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812">
        <f>INDEX(Sheet9!H$1:H$30,MATCH(Data[[#This Row],[Subject]],Sheet9!A$1:A$30))</f>
        <v>0.875</v>
      </c>
      <c r="M812" t="str">
        <f>IF(J811=Data[[#This Row],[PrsntOrd]]-1,IF(OR(Data[[#This Row],[ID]]=B811+8,Data[[#This Row],[ID]]=B811-8),"Y",""),"")</f>
        <v/>
      </c>
    </row>
    <row r="813" spans="1:13">
      <c r="A813">
        <v>120</v>
      </c>
      <c r="B813">
        <v>15</v>
      </c>
      <c r="C813" t="s">
        <v>43</v>
      </c>
      <c r="D813" t="s">
        <v>100</v>
      </c>
      <c r="E813" t="s">
        <v>22</v>
      </c>
      <c r="F813">
        <v>6.218</v>
      </c>
      <c r="G813" t="s">
        <v>16</v>
      </c>
      <c r="H813" t="s">
        <v>22</v>
      </c>
      <c r="I813" t="str">
        <f>IF(Data[[#This Row],[Truth Value]]=Data[[#This Row],[Correct]], "", "1")</f>
        <v/>
      </c>
      <c r="J813">
        <v>28</v>
      </c>
      <c r="K8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13">
        <f>INDEX(Sheet9!H$1:H$30,MATCH(Data[[#This Row],[Subject]],Sheet9!A$1:A$30))</f>
        <v>0.875</v>
      </c>
      <c r="M813" t="str">
        <f>IF(J812=Data[[#This Row],[PrsntOrd]]-1,IF(OR(Data[[#This Row],[ID]]=B812+8,Data[[#This Row],[ID]]=B812-8),"Y",""),"")</f>
        <v/>
      </c>
    </row>
    <row r="814" spans="1:13">
      <c r="A814">
        <v>120</v>
      </c>
      <c r="B814">
        <v>14</v>
      </c>
      <c r="C814" t="s">
        <v>37</v>
      </c>
      <c r="D814" t="s">
        <v>38</v>
      </c>
      <c r="E814" t="s">
        <v>22</v>
      </c>
      <c r="F814">
        <v>4.899</v>
      </c>
      <c r="G814" t="s">
        <v>16</v>
      </c>
      <c r="H814" t="s">
        <v>22</v>
      </c>
      <c r="I814" t="str">
        <f>IF(Data[[#This Row],[Truth Value]]=Data[[#This Row],[Correct]], "", "1")</f>
        <v/>
      </c>
      <c r="J814">
        <v>32</v>
      </c>
      <c r="K8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14">
        <f>INDEX(Sheet9!H$1:H$30,MATCH(Data[[#This Row],[Subject]],Sheet9!A$1:A$30))</f>
        <v>0.875</v>
      </c>
      <c r="M814" t="str">
        <f>IF(J813=Data[[#This Row],[PrsntOrd]]-1,IF(OR(Data[[#This Row],[ID]]=B813+8,Data[[#This Row],[ID]]=B813-8),"Y",""),"")</f>
        <v/>
      </c>
    </row>
    <row r="815" spans="1:13">
      <c r="A815">
        <v>120</v>
      </c>
      <c r="B815">
        <v>4</v>
      </c>
      <c r="C815" t="s">
        <v>31</v>
      </c>
      <c r="D815" t="s">
        <v>32</v>
      </c>
      <c r="E815" t="s">
        <v>22</v>
      </c>
      <c r="F815">
        <v>11.83</v>
      </c>
      <c r="G815" t="s">
        <v>19</v>
      </c>
      <c r="H815" t="s">
        <v>15</v>
      </c>
      <c r="I815" t="str">
        <f>IF(Data[[#This Row],[Truth Value]]=Data[[#This Row],[Correct]], "", "1")</f>
        <v>1</v>
      </c>
      <c r="J815">
        <v>35</v>
      </c>
      <c r="K8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815">
        <f>INDEX(Sheet9!H$1:H$30,MATCH(Data[[#This Row],[Subject]],Sheet9!A$1:A$30))</f>
        <v>0.875</v>
      </c>
      <c r="M815" t="str">
        <f>IF(J814=Data[[#This Row],[PrsntOrd]]-1,IF(OR(Data[[#This Row],[ID]]=B814+8,Data[[#This Row],[ID]]=B814-8),"Y",""),"")</f>
        <v/>
      </c>
    </row>
    <row r="816" spans="1:13">
      <c r="A816">
        <v>120</v>
      </c>
      <c r="B816">
        <v>11</v>
      </c>
      <c r="C816" t="s">
        <v>35</v>
      </c>
      <c r="D816" t="s">
        <v>36</v>
      </c>
      <c r="E816" t="s">
        <v>15</v>
      </c>
      <c r="F816">
        <v>6.524</v>
      </c>
      <c r="G816" t="s">
        <v>16</v>
      </c>
      <c r="H816" t="s">
        <v>15</v>
      </c>
      <c r="I816" t="str">
        <f>IF(Data[[#This Row],[Truth Value]]=Data[[#This Row],[Correct]], "", "1")</f>
        <v/>
      </c>
      <c r="J816">
        <v>38</v>
      </c>
      <c r="K8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16">
        <f>INDEX(Sheet9!H$1:H$30,MATCH(Data[[#This Row],[Subject]],Sheet9!A$1:A$30))</f>
        <v>0.875</v>
      </c>
      <c r="M816" t="str">
        <f>IF(J815=Data[[#This Row],[PrsntOrd]]-1,IF(OR(Data[[#This Row],[ID]]=B815+8,Data[[#This Row],[ID]]=B815-8),"Y",""),"")</f>
        <v/>
      </c>
    </row>
    <row r="817" spans="1:13">
      <c r="A817">
        <v>120</v>
      </c>
      <c r="B817">
        <v>8</v>
      </c>
      <c r="C817" t="s">
        <v>27</v>
      </c>
      <c r="D817" t="s">
        <v>28</v>
      </c>
      <c r="E817" t="s">
        <v>22</v>
      </c>
      <c r="F817">
        <v>13.44</v>
      </c>
      <c r="G817" t="s">
        <v>19</v>
      </c>
      <c r="H817" t="s">
        <v>22</v>
      </c>
      <c r="I817" t="str">
        <f>IF(Data[[#This Row],[Truth Value]]=Data[[#This Row],[Correct]], "", "1")</f>
        <v/>
      </c>
      <c r="J817">
        <v>40</v>
      </c>
      <c r="K8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17">
        <f>INDEX(Sheet9!H$1:H$30,MATCH(Data[[#This Row],[Subject]],Sheet9!A$1:A$30))</f>
        <v>0.875</v>
      </c>
      <c r="M817" t="str">
        <f>IF(J816=Data[[#This Row],[PrsntOrd]]-1,IF(OR(Data[[#This Row],[ID]]=B816+8,Data[[#This Row],[ID]]=B816-8),"Y",""),"")</f>
        <v/>
      </c>
    </row>
    <row r="818" spans="1:13">
      <c r="A818">
        <v>120</v>
      </c>
      <c r="B818">
        <v>17</v>
      </c>
      <c r="C818" t="s">
        <v>47</v>
      </c>
      <c r="D818" t="s">
        <v>48</v>
      </c>
      <c r="E818" t="s">
        <v>15</v>
      </c>
      <c r="F818">
        <v>4.6509999999999998</v>
      </c>
      <c r="G818" t="s">
        <v>49</v>
      </c>
      <c r="H818" t="s">
        <v>15</v>
      </c>
      <c r="I818" t="str">
        <f>IF(Data[[#This Row],[Truth Value]]=Data[[#This Row],[Correct]], "", "1")</f>
        <v/>
      </c>
      <c r="J818">
        <v>23</v>
      </c>
      <c r="K8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18">
        <f>INDEX(Sheet9!H$1:H$30,MATCH(Data[[#This Row],[Subject]],Sheet9!A$1:A$30))</f>
        <v>0.875</v>
      </c>
      <c r="M818" t="str">
        <f>IF(J817=Data[[#This Row],[PrsntOrd]]-1,IF(OR(Data[[#This Row],[ID]]=B817+8,Data[[#This Row],[ID]]=B817-8),"Y",""),"")</f>
        <v/>
      </c>
    </row>
    <row r="819" spans="1:13">
      <c r="A819">
        <v>120</v>
      </c>
      <c r="B819">
        <v>18</v>
      </c>
      <c r="C819" t="s">
        <v>50</v>
      </c>
      <c r="D819" t="s">
        <v>51</v>
      </c>
      <c r="E819" t="s">
        <v>15</v>
      </c>
      <c r="F819">
        <v>6.25</v>
      </c>
      <c r="G819" t="s">
        <v>49</v>
      </c>
      <c r="H819" t="s">
        <v>15</v>
      </c>
      <c r="I819" t="str">
        <f>IF(Data[[#This Row],[Truth Value]]=Data[[#This Row],[Correct]], "", "1")</f>
        <v/>
      </c>
      <c r="J819">
        <v>15</v>
      </c>
      <c r="K8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19">
        <f>INDEX(Sheet9!H$1:H$30,MATCH(Data[[#This Row],[Subject]],Sheet9!A$1:A$30))</f>
        <v>0.875</v>
      </c>
      <c r="M819" t="str">
        <f>IF(J818=Data[[#This Row],[PrsntOrd]]-1,IF(OR(Data[[#This Row],[ID]]=B818+8,Data[[#This Row],[ID]]=B818-8),"Y",""),"")</f>
        <v/>
      </c>
    </row>
    <row r="820" spans="1:13">
      <c r="A820">
        <v>120</v>
      </c>
      <c r="B820">
        <v>19</v>
      </c>
      <c r="C820" t="s">
        <v>52</v>
      </c>
      <c r="D820" t="s">
        <v>53</v>
      </c>
      <c r="E820" t="s">
        <v>22</v>
      </c>
      <c r="F820">
        <v>3.8809999999999998</v>
      </c>
      <c r="G820" t="s">
        <v>49</v>
      </c>
      <c r="H820" t="s">
        <v>22</v>
      </c>
      <c r="I820" t="str">
        <f>IF(Data[[#This Row],[Truth Value]]=Data[[#This Row],[Correct]], "", "1")</f>
        <v/>
      </c>
      <c r="J820">
        <v>8</v>
      </c>
      <c r="K8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20">
        <f>INDEX(Sheet9!H$1:H$30,MATCH(Data[[#This Row],[Subject]],Sheet9!A$1:A$30))</f>
        <v>0.875</v>
      </c>
      <c r="M820" t="str">
        <f>IF(J819=Data[[#This Row],[PrsntOrd]]-1,IF(OR(Data[[#This Row],[ID]]=B819+8,Data[[#This Row],[ID]]=B819-8),"Y",""),"")</f>
        <v/>
      </c>
    </row>
    <row r="821" spans="1:13">
      <c r="A821">
        <v>120</v>
      </c>
      <c r="B821">
        <v>20</v>
      </c>
      <c r="C821" t="s">
        <v>54</v>
      </c>
      <c r="D821" t="s">
        <v>55</v>
      </c>
      <c r="E821" t="s">
        <v>22</v>
      </c>
      <c r="F821">
        <v>5.4909999999999997</v>
      </c>
      <c r="G821" t="s">
        <v>49</v>
      </c>
      <c r="H821" t="s">
        <v>22</v>
      </c>
      <c r="I821" t="str">
        <f>IF(Data[[#This Row],[Truth Value]]=Data[[#This Row],[Correct]], "", "1")</f>
        <v/>
      </c>
      <c r="J821">
        <v>30</v>
      </c>
      <c r="K8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21">
        <f>INDEX(Sheet9!H$1:H$30,MATCH(Data[[#This Row],[Subject]],Sheet9!A$1:A$30))</f>
        <v>0.875</v>
      </c>
      <c r="M821" t="str">
        <f>IF(J820=Data[[#This Row],[PrsntOrd]]-1,IF(OR(Data[[#This Row],[ID]]=B820+8,Data[[#This Row],[ID]]=B820-8),"Y",""),"")</f>
        <v/>
      </c>
    </row>
    <row r="822" spans="1:13">
      <c r="A822">
        <v>120</v>
      </c>
      <c r="B822">
        <v>21</v>
      </c>
      <c r="C822" t="s">
        <v>56</v>
      </c>
      <c r="D822" t="s">
        <v>57</v>
      </c>
      <c r="E822" t="s">
        <v>22</v>
      </c>
      <c r="F822">
        <v>9.5549999999999997</v>
      </c>
      <c r="G822" t="s">
        <v>49</v>
      </c>
      <c r="H822" t="s">
        <v>22</v>
      </c>
      <c r="I822" t="str">
        <f>IF(Data[[#This Row],[Truth Value]]=Data[[#This Row],[Correct]], "", "1")</f>
        <v/>
      </c>
      <c r="J822">
        <v>20</v>
      </c>
      <c r="K8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22">
        <f>INDEX(Sheet9!H$1:H$30,MATCH(Data[[#This Row],[Subject]],Sheet9!A$1:A$30))</f>
        <v>0.875</v>
      </c>
      <c r="M822" t="str">
        <f>IF(J821=Data[[#This Row],[PrsntOrd]]-1,IF(OR(Data[[#This Row],[ID]]=B821+8,Data[[#This Row],[ID]]=B821-8),"Y",""),"")</f>
        <v/>
      </c>
    </row>
    <row r="823" spans="1:13">
      <c r="A823">
        <v>120</v>
      </c>
      <c r="B823">
        <v>22</v>
      </c>
      <c r="C823" t="s">
        <v>58</v>
      </c>
      <c r="D823" t="s">
        <v>59</v>
      </c>
      <c r="E823" t="s">
        <v>15</v>
      </c>
      <c r="F823">
        <v>3.9620000000000002</v>
      </c>
      <c r="G823" t="s">
        <v>49</v>
      </c>
      <c r="H823" t="s">
        <v>15</v>
      </c>
      <c r="I823" t="str">
        <f>IF(Data[[#This Row],[Truth Value]]=Data[[#This Row],[Correct]], "", "1")</f>
        <v/>
      </c>
      <c r="J823">
        <v>36</v>
      </c>
      <c r="K8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23">
        <f>INDEX(Sheet9!H$1:H$30,MATCH(Data[[#This Row],[Subject]],Sheet9!A$1:A$30))</f>
        <v>0.875</v>
      </c>
      <c r="M823" t="str">
        <f>IF(J822=Data[[#This Row],[PrsntOrd]]-1,IF(OR(Data[[#This Row],[ID]]=B822+8,Data[[#This Row],[ID]]=B822-8),"Y",""),"")</f>
        <v/>
      </c>
    </row>
    <row r="824" spans="1:13">
      <c r="A824">
        <v>120</v>
      </c>
      <c r="B824">
        <v>23</v>
      </c>
      <c r="C824" t="s">
        <v>60</v>
      </c>
      <c r="D824" t="s">
        <v>98</v>
      </c>
      <c r="E824" t="s">
        <v>15</v>
      </c>
      <c r="F824">
        <v>4.8979999999999997</v>
      </c>
      <c r="G824" t="s">
        <v>49</v>
      </c>
      <c r="H824" t="s">
        <v>15</v>
      </c>
      <c r="I824" t="str">
        <f>IF(Data[[#This Row],[Truth Value]]=Data[[#This Row],[Correct]], "", "1")</f>
        <v/>
      </c>
      <c r="J824">
        <v>33</v>
      </c>
      <c r="K8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24">
        <f>INDEX(Sheet9!H$1:H$30,MATCH(Data[[#This Row],[Subject]],Sheet9!A$1:A$30))</f>
        <v>0.875</v>
      </c>
      <c r="M824" t="str">
        <f>IF(J823=Data[[#This Row],[PrsntOrd]]-1,IF(OR(Data[[#This Row],[ID]]=B823+8,Data[[#This Row],[ID]]=B823-8),"Y",""),"")</f>
        <v/>
      </c>
    </row>
    <row r="825" spans="1:13">
      <c r="A825">
        <v>120</v>
      </c>
      <c r="B825">
        <v>24</v>
      </c>
      <c r="C825" t="s">
        <v>62</v>
      </c>
      <c r="D825" t="s">
        <v>63</v>
      </c>
      <c r="E825" t="s">
        <v>22</v>
      </c>
      <c r="F825">
        <v>7.8019999999999996</v>
      </c>
      <c r="G825" t="s">
        <v>49</v>
      </c>
      <c r="H825" t="s">
        <v>22</v>
      </c>
      <c r="I825" t="str">
        <f>IF(Data[[#This Row],[Truth Value]]=Data[[#This Row],[Correct]], "", "1")</f>
        <v/>
      </c>
      <c r="J825">
        <v>2</v>
      </c>
      <c r="K8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25">
        <f>INDEX(Sheet9!H$1:H$30,MATCH(Data[[#This Row],[Subject]],Sheet9!A$1:A$30))</f>
        <v>0.875</v>
      </c>
      <c r="M825" t="str">
        <f>IF(J824=Data[[#This Row],[PrsntOrd]]-1,IF(OR(Data[[#This Row],[ID]]=B824+8,Data[[#This Row],[ID]]=B824-8),"Y",""),"")</f>
        <v/>
      </c>
    </row>
    <row r="826" spans="1:13">
      <c r="A826">
        <v>120</v>
      </c>
      <c r="B826">
        <v>25</v>
      </c>
      <c r="C826" t="s">
        <v>64</v>
      </c>
      <c r="D826" t="s">
        <v>65</v>
      </c>
      <c r="E826" t="s">
        <v>15</v>
      </c>
      <c r="F826">
        <v>14.49</v>
      </c>
      <c r="G826" t="s">
        <v>66</v>
      </c>
      <c r="H826" t="s">
        <v>15</v>
      </c>
      <c r="I826" t="str">
        <f>IF(Data[[#This Row],[Truth Value]]=Data[[#This Row],[Correct]], "", "1")</f>
        <v/>
      </c>
      <c r="J826">
        <v>11</v>
      </c>
      <c r="K8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26">
        <f>INDEX(Sheet9!H$1:H$30,MATCH(Data[[#This Row],[Subject]],Sheet9!A$1:A$30))</f>
        <v>0.875</v>
      </c>
      <c r="M826" t="str">
        <f>IF(J825=Data[[#This Row],[PrsntOrd]]-1,IF(OR(Data[[#This Row],[ID]]=B825+8,Data[[#This Row],[ID]]=B825-8),"Y",""),"")</f>
        <v/>
      </c>
    </row>
    <row r="827" spans="1:13">
      <c r="A827">
        <v>120</v>
      </c>
      <c r="B827">
        <v>26</v>
      </c>
      <c r="C827" t="s">
        <v>67</v>
      </c>
      <c r="D827" t="s">
        <v>68</v>
      </c>
      <c r="E827" t="s">
        <v>22</v>
      </c>
      <c r="F827">
        <v>6.2359999999999998</v>
      </c>
      <c r="G827" t="s">
        <v>66</v>
      </c>
      <c r="H827" t="s">
        <v>22</v>
      </c>
      <c r="I827" t="str">
        <f>IF(Data[[#This Row],[Truth Value]]=Data[[#This Row],[Correct]], "", "1")</f>
        <v/>
      </c>
      <c r="J827">
        <v>31</v>
      </c>
      <c r="K8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27">
        <f>INDEX(Sheet9!H$1:H$30,MATCH(Data[[#This Row],[Subject]],Sheet9!A$1:A$30))</f>
        <v>0.875</v>
      </c>
      <c r="M827" t="str">
        <f>IF(J826=Data[[#This Row],[PrsntOrd]]-1,IF(OR(Data[[#This Row],[ID]]=B826+8,Data[[#This Row],[ID]]=B826-8),"Y",""),"")</f>
        <v/>
      </c>
    </row>
    <row r="828" spans="1:13">
      <c r="A828">
        <v>120</v>
      </c>
      <c r="B828">
        <v>27</v>
      </c>
      <c r="C828" t="s">
        <v>69</v>
      </c>
      <c r="D828" t="s">
        <v>70</v>
      </c>
      <c r="E828" t="s">
        <v>15</v>
      </c>
      <c r="F828">
        <v>18.63</v>
      </c>
      <c r="G828" t="s">
        <v>66</v>
      </c>
      <c r="H828" t="s">
        <v>15</v>
      </c>
      <c r="I828" t="str">
        <f>IF(Data[[#This Row],[Truth Value]]=Data[[#This Row],[Correct]], "", "1")</f>
        <v/>
      </c>
      <c r="J828">
        <v>17</v>
      </c>
      <c r="K8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28">
        <f>INDEX(Sheet9!H$1:H$30,MATCH(Data[[#This Row],[Subject]],Sheet9!A$1:A$30))</f>
        <v>0.875</v>
      </c>
      <c r="M828" t="str">
        <f>IF(J827=Data[[#This Row],[PrsntOrd]]-1,IF(OR(Data[[#This Row],[ID]]=B827+8,Data[[#This Row],[ID]]=B827-8),"Y",""),"")</f>
        <v/>
      </c>
    </row>
    <row r="829" spans="1:13">
      <c r="A829">
        <v>120</v>
      </c>
      <c r="B829">
        <v>28</v>
      </c>
      <c r="C829" t="s">
        <v>71</v>
      </c>
      <c r="D829" t="s">
        <v>72</v>
      </c>
      <c r="E829" t="s">
        <v>15</v>
      </c>
      <c r="F829">
        <v>6.3609999999999998</v>
      </c>
      <c r="G829" t="s">
        <v>66</v>
      </c>
      <c r="H829" t="s">
        <v>15</v>
      </c>
      <c r="I829" t="str">
        <f>IF(Data[[#This Row],[Truth Value]]=Data[[#This Row],[Correct]], "", "1")</f>
        <v/>
      </c>
      <c r="J829">
        <v>9</v>
      </c>
      <c r="K8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29">
        <f>INDEX(Sheet9!H$1:H$30,MATCH(Data[[#This Row],[Subject]],Sheet9!A$1:A$30))</f>
        <v>0.875</v>
      </c>
      <c r="M829" t="str">
        <f>IF(J828=Data[[#This Row],[PrsntOrd]]-1,IF(OR(Data[[#This Row],[ID]]=B828+8,Data[[#This Row],[ID]]=B828-8),"Y",""),"")</f>
        <v/>
      </c>
    </row>
    <row r="830" spans="1:13">
      <c r="A830">
        <v>120</v>
      </c>
      <c r="B830">
        <v>29</v>
      </c>
      <c r="C830" t="s">
        <v>73</v>
      </c>
      <c r="D830" t="s">
        <v>74</v>
      </c>
      <c r="E830" t="s">
        <v>15</v>
      </c>
      <c r="F830">
        <v>7.7960000000000003</v>
      </c>
      <c r="G830" t="s">
        <v>66</v>
      </c>
      <c r="H830" t="s">
        <v>15</v>
      </c>
      <c r="I830" t="str">
        <f>IF(Data[[#This Row],[Truth Value]]=Data[[#This Row],[Correct]], "", "1")</f>
        <v/>
      </c>
      <c r="J830">
        <v>22</v>
      </c>
      <c r="K8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30">
        <f>INDEX(Sheet9!H$1:H$30,MATCH(Data[[#This Row],[Subject]],Sheet9!A$1:A$30))</f>
        <v>0.875</v>
      </c>
      <c r="M830" t="str">
        <f>IF(J829=Data[[#This Row],[PrsntOrd]]-1,IF(OR(Data[[#This Row],[ID]]=B829+8,Data[[#This Row],[ID]]=B829-8),"Y",""),"")</f>
        <v/>
      </c>
    </row>
    <row r="831" spans="1:13">
      <c r="A831">
        <v>120</v>
      </c>
      <c r="B831">
        <v>30</v>
      </c>
      <c r="C831" t="s">
        <v>75</v>
      </c>
      <c r="D831" t="s">
        <v>76</v>
      </c>
      <c r="E831" t="s">
        <v>22</v>
      </c>
      <c r="F831">
        <v>7.1379999999999999</v>
      </c>
      <c r="G831" t="s">
        <v>66</v>
      </c>
      <c r="H831" t="s">
        <v>22</v>
      </c>
      <c r="I831" t="str">
        <f>IF(Data[[#This Row],[Truth Value]]=Data[[#This Row],[Correct]], "", "1")</f>
        <v/>
      </c>
      <c r="J831">
        <v>5</v>
      </c>
      <c r="K8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31">
        <f>INDEX(Sheet9!H$1:H$30,MATCH(Data[[#This Row],[Subject]],Sheet9!A$1:A$30))</f>
        <v>0.875</v>
      </c>
      <c r="M831" t="str">
        <f>IF(J830=Data[[#This Row],[PrsntOrd]]-1,IF(OR(Data[[#This Row],[ID]]=B830+8,Data[[#This Row],[ID]]=B830-8),"Y",""),"")</f>
        <v/>
      </c>
    </row>
    <row r="832" spans="1:13">
      <c r="A832">
        <v>120</v>
      </c>
      <c r="B832">
        <v>31</v>
      </c>
      <c r="C832" t="s">
        <v>77</v>
      </c>
      <c r="D832" t="s">
        <v>78</v>
      </c>
      <c r="E832" t="s">
        <v>22</v>
      </c>
      <c r="F832">
        <v>4.3220000000000001</v>
      </c>
      <c r="G832" t="s">
        <v>66</v>
      </c>
      <c r="H832" t="s">
        <v>22</v>
      </c>
      <c r="I832" t="str">
        <f>IF(Data[[#This Row],[Truth Value]]=Data[[#This Row],[Correct]], "", "1")</f>
        <v/>
      </c>
      <c r="J832">
        <v>29</v>
      </c>
      <c r="K8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32">
        <f>INDEX(Sheet9!H$1:H$30,MATCH(Data[[#This Row],[Subject]],Sheet9!A$1:A$30))</f>
        <v>0.875</v>
      </c>
      <c r="M832" t="str">
        <f>IF(J831=Data[[#This Row],[PrsntOrd]]-1,IF(OR(Data[[#This Row],[ID]]=B831+8,Data[[#This Row],[ID]]=B831-8),"Y",""),"")</f>
        <v/>
      </c>
    </row>
    <row r="833" spans="1:13">
      <c r="A833">
        <v>120</v>
      </c>
      <c r="B833">
        <v>32</v>
      </c>
      <c r="C833" t="s">
        <v>79</v>
      </c>
      <c r="D833" t="s">
        <v>80</v>
      </c>
      <c r="E833" t="s">
        <v>22</v>
      </c>
      <c r="F833">
        <v>3.0659999999999998</v>
      </c>
      <c r="G833" t="s">
        <v>66</v>
      </c>
      <c r="H833" t="s">
        <v>22</v>
      </c>
      <c r="I833" t="str">
        <f>IF(Data[[#This Row],[Truth Value]]=Data[[#This Row],[Correct]], "", "1")</f>
        <v/>
      </c>
      <c r="J833">
        <v>39</v>
      </c>
      <c r="K8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33">
        <f>INDEX(Sheet9!H$1:H$30,MATCH(Data[[#This Row],[Subject]],Sheet9!A$1:A$30))</f>
        <v>0.875</v>
      </c>
      <c r="M833" t="str">
        <f>IF(J832=Data[[#This Row],[PrsntOrd]]-1,IF(OR(Data[[#This Row],[ID]]=B832+8,Data[[#This Row],[ID]]=B832-8),"Y",""),"")</f>
        <v/>
      </c>
    </row>
    <row r="834" spans="1:13">
      <c r="A834">
        <v>120</v>
      </c>
      <c r="B834">
        <v>33</v>
      </c>
      <c r="C834" t="s">
        <v>81</v>
      </c>
      <c r="D834" t="s">
        <v>82</v>
      </c>
      <c r="E834" t="s">
        <v>22</v>
      </c>
      <c r="F834">
        <v>2.69</v>
      </c>
      <c r="G834" t="s">
        <v>83</v>
      </c>
      <c r="H834" t="s">
        <v>22</v>
      </c>
      <c r="I834" t="str">
        <f>IF(Data[[#This Row],[Truth Value]]=Data[[#This Row],[Correct]], "", "1")</f>
        <v/>
      </c>
      <c r="J834">
        <v>37</v>
      </c>
      <c r="K8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34">
        <f>INDEX(Sheet9!H$1:H$30,MATCH(Data[[#This Row],[Subject]],Sheet9!A$1:A$30))</f>
        <v>0.875</v>
      </c>
      <c r="M834" t="str">
        <f>IF(J833=Data[[#This Row],[PrsntOrd]]-1,IF(OR(Data[[#This Row],[ID]]=B833+8,Data[[#This Row],[ID]]=B833-8),"Y",""),"")</f>
        <v/>
      </c>
    </row>
    <row r="835" spans="1:13">
      <c r="A835">
        <v>120</v>
      </c>
      <c r="B835">
        <v>34</v>
      </c>
      <c r="C835" t="s">
        <v>84</v>
      </c>
      <c r="D835" t="s">
        <v>85</v>
      </c>
      <c r="E835" t="s">
        <v>15</v>
      </c>
      <c r="F835">
        <v>5.2629999999999999</v>
      </c>
      <c r="G835" t="s">
        <v>83</v>
      </c>
      <c r="H835" t="s">
        <v>15</v>
      </c>
      <c r="I835" t="str">
        <f>IF(Data[[#This Row],[Truth Value]]=Data[[#This Row],[Correct]], "", "1")</f>
        <v/>
      </c>
      <c r="J835">
        <v>4</v>
      </c>
      <c r="K8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35">
        <f>INDEX(Sheet9!H$1:H$30,MATCH(Data[[#This Row],[Subject]],Sheet9!A$1:A$30))</f>
        <v>0.875</v>
      </c>
      <c r="M835" t="str">
        <f>IF(J834=Data[[#This Row],[PrsntOrd]]-1,IF(OR(Data[[#This Row],[ID]]=B834+8,Data[[#This Row],[ID]]=B834-8),"Y",""),"")</f>
        <v/>
      </c>
    </row>
    <row r="836" spans="1:13">
      <c r="A836">
        <v>120</v>
      </c>
      <c r="B836">
        <v>35</v>
      </c>
      <c r="C836" t="s">
        <v>86</v>
      </c>
      <c r="D836" t="s">
        <v>87</v>
      </c>
      <c r="E836" t="s">
        <v>22</v>
      </c>
      <c r="F836">
        <v>8.0730000000000004</v>
      </c>
      <c r="G836" t="s">
        <v>83</v>
      </c>
      <c r="H836" t="s">
        <v>22</v>
      </c>
      <c r="I836" t="str">
        <f>IF(Data[[#This Row],[Truth Value]]=Data[[#This Row],[Correct]], "", "1")</f>
        <v/>
      </c>
      <c r="J836">
        <v>16</v>
      </c>
      <c r="K8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36">
        <f>INDEX(Sheet9!H$1:H$30,MATCH(Data[[#This Row],[Subject]],Sheet9!A$1:A$30))</f>
        <v>0.875</v>
      </c>
      <c r="M836" t="str">
        <f>IF(J835=Data[[#This Row],[PrsntOrd]]-1,IF(OR(Data[[#This Row],[ID]]=B835+8,Data[[#This Row],[ID]]=B835-8),"Y",""),"")</f>
        <v/>
      </c>
    </row>
    <row r="837" spans="1:13">
      <c r="A837">
        <v>120</v>
      </c>
      <c r="B837">
        <v>36</v>
      </c>
      <c r="C837" t="s">
        <v>88</v>
      </c>
      <c r="D837" t="s">
        <v>89</v>
      </c>
      <c r="E837" t="s">
        <v>22</v>
      </c>
      <c r="F837">
        <v>5.6589999999999998</v>
      </c>
      <c r="G837" t="s">
        <v>83</v>
      </c>
      <c r="H837" t="s">
        <v>22</v>
      </c>
      <c r="I837" t="str">
        <f>IF(Data[[#This Row],[Truth Value]]=Data[[#This Row],[Correct]], "", "1")</f>
        <v/>
      </c>
      <c r="J837">
        <v>27</v>
      </c>
      <c r="K8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37">
        <f>INDEX(Sheet9!H$1:H$30,MATCH(Data[[#This Row],[Subject]],Sheet9!A$1:A$30))</f>
        <v>0.875</v>
      </c>
      <c r="M837" t="str">
        <f>IF(J836=Data[[#This Row],[PrsntOrd]]-1,IF(OR(Data[[#This Row],[ID]]=B836+8,Data[[#This Row],[ID]]=B836-8),"Y",""),"")</f>
        <v/>
      </c>
    </row>
    <row r="838" spans="1:13">
      <c r="A838">
        <v>120</v>
      </c>
      <c r="B838">
        <v>37</v>
      </c>
      <c r="C838" t="s">
        <v>90</v>
      </c>
      <c r="D838" t="s">
        <v>91</v>
      </c>
      <c r="E838" t="s">
        <v>15</v>
      </c>
      <c r="F838">
        <v>2.6269999999999998</v>
      </c>
      <c r="G838" t="s">
        <v>83</v>
      </c>
      <c r="H838" t="s">
        <v>15</v>
      </c>
      <c r="I838" t="str">
        <f>IF(Data[[#This Row],[Truth Value]]=Data[[#This Row],[Correct]], "", "1")</f>
        <v/>
      </c>
      <c r="J838">
        <v>13</v>
      </c>
      <c r="K8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38">
        <f>INDEX(Sheet9!H$1:H$30,MATCH(Data[[#This Row],[Subject]],Sheet9!A$1:A$30))</f>
        <v>0.875</v>
      </c>
      <c r="M838" t="str">
        <f>IF(J837=Data[[#This Row],[PrsntOrd]]-1,IF(OR(Data[[#This Row],[ID]]=B837+8,Data[[#This Row],[ID]]=B837-8),"Y",""),"")</f>
        <v/>
      </c>
    </row>
    <row r="839" spans="1:13">
      <c r="A839">
        <v>120</v>
      </c>
      <c r="B839">
        <v>38</v>
      </c>
      <c r="C839" t="s">
        <v>92</v>
      </c>
      <c r="D839" t="s">
        <v>93</v>
      </c>
      <c r="E839" t="s">
        <v>22</v>
      </c>
      <c r="F839">
        <v>3.6920000000000002</v>
      </c>
      <c r="G839" t="s">
        <v>83</v>
      </c>
      <c r="H839" t="s">
        <v>22</v>
      </c>
      <c r="I839" t="str">
        <f>IF(Data[[#This Row],[Truth Value]]=Data[[#This Row],[Correct]], "", "1")</f>
        <v/>
      </c>
      <c r="J839">
        <v>6</v>
      </c>
      <c r="K8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39">
        <f>INDEX(Sheet9!H$1:H$30,MATCH(Data[[#This Row],[Subject]],Sheet9!A$1:A$30))</f>
        <v>0.875</v>
      </c>
      <c r="M839" t="str">
        <f>IF(J838=Data[[#This Row],[PrsntOrd]]-1,IF(OR(Data[[#This Row],[ID]]=B838+8,Data[[#This Row],[ID]]=B838-8),"Y",""),"")</f>
        <v/>
      </c>
    </row>
    <row r="840" spans="1:13">
      <c r="A840">
        <v>120</v>
      </c>
      <c r="B840">
        <v>39</v>
      </c>
      <c r="C840" t="s">
        <v>94</v>
      </c>
      <c r="D840" t="s">
        <v>95</v>
      </c>
      <c r="E840" t="s">
        <v>15</v>
      </c>
      <c r="F840">
        <v>7.1310000000000002</v>
      </c>
      <c r="G840" t="s">
        <v>83</v>
      </c>
      <c r="H840" t="s">
        <v>15</v>
      </c>
      <c r="I840" t="str">
        <f>IF(Data[[#This Row],[Truth Value]]=Data[[#This Row],[Correct]], "", "1")</f>
        <v/>
      </c>
      <c r="J840">
        <v>34</v>
      </c>
      <c r="K8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40">
        <f>INDEX(Sheet9!H$1:H$30,MATCH(Data[[#This Row],[Subject]],Sheet9!A$1:A$30))</f>
        <v>0.875</v>
      </c>
      <c r="M840" t="str">
        <f>IF(J839=Data[[#This Row],[PrsntOrd]]-1,IF(OR(Data[[#This Row],[ID]]=B839+8,Data[[#This Row],[ID]]=B839-8),"Y",""),"")</f>
        <v/>
      </c>
    </row>
    <row r="841" spans="1:13">
      <c r="A841">
        <v>120</v>
      </c>
      <c r="B841">
        <v>40</v>
      </c>
      <c r="C841" t="s">
        <v>96</v>
      </c>
      <c r="D841" t="s">
        <v>97</v>
      </c>
      <c r="E841" t="s">
        <v>15</v>
      </c>
      <c r="F841">
        <v>3.3079999999999998</v>
      </c>
      <c r="G841" t="s">
        <v>83</v>
      </c>
      <c r="H841" t="s">
        <v>15</v>
      </c>
      <c r="I841" t="str">
        <f>IF(Data[[#This Row],[Truth Value]]=Data[[#This Row],[Correct]], "", "1")</f>
        <v/>
      </c>
      <c r="J841">
        <v>21</v>
      </c>
      <c r="K8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41">
        <f>INDEX(Sheet9!H$1:H$30,MATCH(Data[[#This Row],[Subject]],Sheet9!A$1:A$30))</f>
        <v>0.875</v>
      </c>
      <c r="M841" t="str">
        <f>IF(J840=Data[[#This Row],[PrsntOrd]]-1,IF(OR(Data[[#This Row],[ID]]=B840+8,Data[[#This Row],[ID]]=B840-8),"Y",""),"")</f>
        <v/>
      </c>
    </row>
    <row r="842" spans="1:13">
      <c r="A842">
        <v>121</v>
      </c>
      <c r="B842">
        <v>10</v>
      </c>
      <c r="C842" t="s">
        <v>29</v>
      </c>
      <c r="D842" t="s">
        <v>30</v>
      </c>
      <c r="E842" t="s">
        <v>15</v>
      </c>
      <c r="F842">
        <v>114.4</v>
      </c>
      <c r="G842" t="s">
        <v>16</v>
      </c>
      <c r="H842" t="s">
        <v>22</v>
      </c>
      <c r="I842" t="str">
        <f>IF(Data[[#This Row],[Truth Value]]=Data[[#This Row],[Correct]], "", "1")</f>
        <v>1</v>
      </c>
      <c r="J842">
        <v>1</v>
      </c>
      <c r="K8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842">
        <f>INDEX(Sheet9!H$1:H$30,MATCH(Data[[#This Row],[Subject]],Sheet9!A$1:A$30))</f>
        <v>0.875</v>
      </c>
      <c r="M842" t="str">
        <f>IF(J841=Data[[#This Row],[PrsntOrd]]-1,IF(OR(Data[[#This Row],[ID]]=B841+8,Data[[#This Row],[ID]]=B841-8),"Y",""),"")</f>
        <v/>
      </c>
    </row>
    <row r="843" spans="1:13">
      <c r="A843">
        <v>121</v>
      </c>
      <c r="B843">
        <v>3</v>
      </c>
      <c r="C843" t="s">
        <v>39</v>
      </c>
      <c r="D843" t="s">
        <v>36</v>
      </c>
      <c r="E843" t="s">
        <v>15</v>
      </c>
      <c r="F843">
        <v>10.8</v>
      </c>
      <c r="G843" t="s">
        <v>19</v>
      </c>
      <c r="H843" t="s">
        <v>15</v>
      </c>
      <c r="I843" t="str">
        <f>IF(Data[[#This Row],[Truth Value]]=Data[[#This Row],[Correct]], "", "1")</f>
        <v/>
      </c>
      <c r="J843">
        <v>5</v>
      </c>
      <c r="K8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43">
        <f>INDEX(Sheet9!H$1:H$30,MATCH(Data[[#This Row],[Subject]],Sheet9!A$1:A$30))</f>
        <v>0.875</v>
      </c>
      <c r="M843" t="str">
        <f>IF(J842=Data[[#This Row],[PrsntOrd]]-1,IF(OR(Data[[#This Row],[ID]]=B842+8,Data[[#This Row],[ID]]=B842-8),"Y",""),"")</f>
        <v/>
      </c>
    </row>
    <row r="844" spans="1:13">
      <c r="A844">
        <v>121</v>
      </c>
      <c r="B844">
        <v>12</v>
      </c>
      <c r="C844" t="s">
        <v>41</v>
      </c>
      <c r="D844" t="s">
        <v>42</v>
      </c>
      <c r="E844" t="s">
        <v>22</v>
      </c>
      <c r="F844">
        <v>31.07</v>
      </c>
      <c r="G844" t="s">
        <v>16</v>
      </c>
      <c r="H844" t="s">
        <v>22</v>
      </c>
      <c r="I844" t="str">
        <f>IF(Data[[#This Row],[Truth Value]]=Data[[#This Row],[Correct]], "", "1")</f>
        <v/>
      </c>
      <c r="J844">
        <v>7</v>
      </c>
      <c r="K8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44">
        <f>INDEX(Sheet9!H$1:H$30,MATCH(Data[[#This Row],[Subject]],Sheet9!A$1:A$30))</f>
        <v>0.875</v>
      </c>
      <c r="M844" t="str">
        <f>IF(J843=Data[[#This Row],[PrsntOrd]]-1,IF(OR(Data[[#This Row],[ID]]=B843+8,Data[[#This Row],[ID]]=B843-8),"Y",""),"")</f>
        <v/>
      </c>
    </row>
    <row r="845" spans="1:13">
      <c r="A845">
        <v>121</v>
      </c>
      <c r="B845">
        <v>4</v>
      </c>
      <c r="C845" t="s">
        <v>31</v>
      </c>
      <c r="D845" t="s">
        <v>32</v>
      </c>
      <c r="E845" t="s">
        <v>15</v>
      </c>
      <c r="F845">
        <v>5.3860000000000001</v>
      </c>
      <c r="G845" t="s">
        <v>19</v>
      </c>
      <c r="H845" t="s">
        <v>15</v>
      </c>
      <c r="I845" t="str">
        <f>IF(Data[[#This Row],[Truth Value]]=Data[[#This Row],[Correct]], "", "1")</f>
        <v/>
      </c>
      <c r="J845">
        <v>10</v>
      </c>
      <c r="K8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45">
        <f>INDEX(Sheet9!H$1:H$30,MATCH(Data[[#This Row],[Subject]],Sheet9!A$1:A$30))</f>
        <v>0.875</v>
      </c>
      <c r="M845" t="str">
        <f>IF(J844=Data[[#This Row],[PrsntOrd]]-1,IF(OR(Data[[#This Row],[ID]]=B844+8,Data[[#This Row],[ID]]=B844-8),"Y",""),"")</f>
        <v/>
      </c>
    </row>
    <row r="846" spans="1:13">
      <c r="A846">
        <v>121</v>
      </c>
      <c r="B846">
        <v>9</v>
      </c>
      <c r="C846" t="s">
        <v>23</v>
      </c>
      <c r="D846" t="s">
        <v>24</v>
      </c>
      <c r="E846" t="s">
        <v>15</v>
      </c>
      <c r="F846">
        <v>30.29</v>
      </c>
      <c r="G846" t="s">
        <v>16</v>
      </c>
      <c r="H846" t="s">
        <v>15</v>
      </c>
      <c r="I846" t="str">
        <f>IF(Data[[#This Row],[Truth Value]]=Data[[#This Row],[Correct]], "", "1")</f>
        <v/>
      </c>
      <c r="J846">
        <v>13</v>
      </c>
      <c r="K8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46">
        <f>INDEX(Sheet9!H$1:H$30,MATCH(Data[[#This Row],[Subject]],Sheet9!A$1:A$30))</f>
        <v>0.875</v>
      </c>
      <c r="M846" t="str">
        <f>IF(J845=Data[[#This Row],[PrsntOrd]]-1,IF(OR(Data[[#This Row],[ID]]=B845+8,Data[[#This Row],[ID]]=B845-8),"Y",""),"")</f>
        <v/>
      </c>
    </row>
    <row r="847" spans="1:13">
      <c r="A847">
        <v>121</v>
      </c>
      <c r="B847">
        <v>6</v>
      </c>
      <c r="C847" t="s">
        <v>17</v>
      </c>
      <c r="D847" t="s">
        <v>18</v>
      </c>
      <c r="E847" t="s">
        <v>15</v>
      </c>
      <c r="F847">
        <v>4.851</v>
      </c>
      <c r="G847" t="s">
        <v>19</v>
      </c>
      <c r="H847" t="s">
        <v>15</v>
      </c>
      <c r="I847" t="str">
        <f>IF(Data[[#This Row],[Truth Value]]=Data[[#This Row],[Correct]], "", "1")</f>
        <v/>
      </c>
      <c r="J847">
        <v>15</v>
      </c>
      <c r="K8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47">
        <f>INDEX(Sheet9!H$1:H$30,MATCH(Data[[#This Row],[Subject]],Sheet9!A$1:A$30))</f>
        <v>0.875</v>
      </c>
      <c r="M847" t="str">
        <f>IF(J846=Data[[#This Row],[PrsntOrd]]-1,IF(OR(Data[[#This Row],[ID]]=B846+8,Data[[#This Row],[ID]]=B846-8),"Y",""),"")</f>
        <v/>
      </c>
    </row>
    <row r="848" spans="1:13">
      <c r="A848">
        <v>121</v>
      </c>
      <c r="B848">
        <v>1</v>
      </c>
      <c r="C848" t="s">
        <v>45</v>
      </c>
      <c r="D848" t="s">
        <v>46</v>
      </c>
      <c r="E848" t="s">
        <v>22</v>
      </c>
      <c r="F848">
        <v>4.242</v>
      </c>
      <c r="G848" t="s">
        <v>19</v>
      </c>
      <c r="H848" t="s">
        <v>22</v>
      </c>
      <c r="I848" t="str">
        <f>IF(Data[[#This Row],[Truth Value]]=Data[[#This Row],[Correct]], "", "1")</f>
        <v/>
      </c>
      <c r="J848">
        <v>16</v>
      </c>
      <c r="K8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48">
        <f>INDEX(Sheet9!H$1:H$30,MATCH(Data[[#This Row],[Subject]],Sheet9!A$1:A$30))</f>
        <v>0.875</v>
      </c>
      <c r="M848" t="str">
        <f>IF(J847=Data[[#This Row],[PrsntOrd]]-1,IF(OR(Data[[#This Row],[ID]]=B847+8,Data[[#This Row],[ID]]=B847-8),"Y",""),"")</f>
        <v/>
      </c>
    </row>
    <row r="849" spans="1:13">
      <c r="A849">
        <v>121</v>
      </c>
      <c r="B849">
        <v>11</v>
      </c>
      <c r="C849" t="s">
        <v>35</v>
      </c>
      <c r="D849" t="s">
        <v>36</v>
      </c>
      <c r="E849" t="s">
        <v>15</v>
      </c>
      <c r="F849">
        <v>20.100000000000001</v>
      </c>
      <c r="G849" t="s">
        <v>16</v>
      </c>
      <c r="H849" t="s">
        <v>15</v>
      </c>
      <c r="I849" t="str">
        <f>IF(Data[[#This Row],[Truth Value]]=Data[[#This Row],[Correct]], "", "1")</f>
        <v/>
      </c>
      <c r="J849">
        <v>20</v>
      </c>
      <c r="K8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49">
        <f>INDEX(Sheet9!H$1:H$30,MATCH(Data[[#This Row],[Subject]],Sheet9!A$1:A$30))</f>
        <v>0.875</v>
      </c>
      <c r="M849" t="str">
        <f>IF(J848=Data[[#This Row],[PrsntOrd]]-1,IF(OR(Data[[#This Row],[ID]]=B848+8,Data[[#This Row],[ID]]=B848-8),"Y",""),"")</f>
        <v/>
      </c>
    </row>
    <row r="850" spans="1:13">
      <c r="A850">
        <v>121</v>
      </c>
      <c r="B850">
        <v>5</v>
      </c>
      <c r="C850" t="s">
        <v>33</v>
      </c>
      <c r="D850" t="s">
        <v>34</v>
      </c>
      <c r="E850" t="s">
        <v>22</v>
      </c>
      <c r="F850">
        <v>6.8419999999999996</v>
      </c>
      <c r="G850" t="s">
        <v>19</v>
      </c>
      <c r="H850" t="s">
        <v>22</v>
      </c>
      <c r="I850" t="str">
        <f>IF(Data[[#This Row],[Truth Value]]=Data[[#This Row],[Correct]], "", "1")</f>
        <v/>
      </c>
      <c r="J850">
        <v>21</v>
      </c>
      <c r="K8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50">
        <f>INDEX(Sheet9!H$1:H$30,MATCH(Data[[#This Row],[Subject]],Sheet9!A$1:A$30))</f>
        <v>0.875</v>
      </c>
      <c r="M850" t="str">
        <f>IF(J849=Data[[#This Row],[PrsntOrd]]-1,IF(OR(Data[[#This Row],[ID]]=B849+8,Data[[#This Row],[ID]]=B849-8),"Y",""),"")</f>
        <v/>
      </c>
    </row>
    <row r="851" spans="1:13">
      <c r="A851">
        <v>121</v>
      </c>
      <c r="B851">
        <v>16</v>
      </c>
      <c r="C851" t="s">
        <v>13</v>
      </c>
      <c r="D851" t="s">
        <v>14</v>
      </c>
      <c r="E851" t="s">
        <v>15</v>
      </c>
      <c r="F851">
        <v>11.15</v>
      </c>
      <c r="G851" t="s">
        <v>16</v>
      </c>
      <c r="H851" t="s">
        <v>15</v>
      </c>
      <c r="I851" t="str">
        <f>IF(Data[[#This Row],[Truth Value]]=Data[[#This Row],[Correct]], "", "1")</f>
        <v/>
      </c>
      <c r="J851">
        <v>22</v>
      </c>
      <c r="K8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51">
        <f>INDEX(Sheet9!H$1:H$30,MATCH(Data[[#This Row],[Subject]],Sheet9!A$1:A$30))</f>
        <v>0.875</v>
      </c>
      <c r="M851" t="str">
        <f>IF(J850=Data[[#This Row],[PrsntOrd]]-1,IF(OR(Data[[#This Row],[ID]]=B850+8,Data[[#This Row],[ID]]=B850-8),"Y",""),"")</f>
        <v/>
      </c>
    </row>
    <row r="852" spans="1:13">
      <c r="A852">
        <v>121</v>
      </c>
      <c r="B852">
        <v>15</v>
      </c>
      <c r="C852" t="s">
        <v>43</v>
      </c>
      <c r="D852" t="s">
        <v>100</v>
      </c>
      <c r="E852" t="s">
        <v>22</v>
      </c>
      <c r="F852">
        <v>11.27</v>
      </c>
      <c r="G852" t="s">
        <v>16</v>
      </c>
      <c r="H852" t="s">
        <v>22</v>
      </c>
      <c r="I852" t="str">
        <f>IF(Data[[#This Row],[Truth Value]]=Data[[#This Row],[Correct]], "", "1")</f>
        <v/>
      </c>
      <c r="J852">
        <v>27</v>
      </c>
      <c r="K8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52">
        <f>INDEX(Sheet9!H$1:H$30,MATCH(Data[[#This Row],[Subject]],Sheet9!A$1:A$30))</f>
        <v>0.875</v>
      </c>
      <c r="M852" t="str">
        <f>IF(J851=Data[[#This Row],[PrsntOrd]]-1,IF(OR(Data[[#This Row],[ID]]=B851+8,Data[[#This Row],[ID]]=B851-8),"Y",""),"")</f>
        <v/>
      </c>
    </row>
    <row r="853" spans="1:13">
      <c r="A853">
        <v>121</v>
      </c>
      <c r="B853">
        <v>2</v>
      </c>
      <c r="C853" t="s">
        <v>40</v>
      </c>
      <c r="D853" t="s">
        <v>30</v>
      </c>
      <c r="E853" t="s">
        <v>15</v>
      </c>
      <c r="F853">
        <v>4.6840000000000002</v>
      </c>
      <c r="G853" t="s">
        <v>19</v>
      </c>
      <c r="H853" t="s">
        <v>15</v>
      </c>
      <c r="I853" t="str">
        <f>IF(Data[[#This Row],[Truth Value]]=Data[[#This Row],[Correct]], "", "1")</f>
        <v/>
      </c>
      <c r="J853">
        <v>28</v>
      </c>
      <c r="K8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53">
        <f>INDEX(Sheet9!H$1:H$30,MATCH(Data[[#This Row],[Subject]],Sheet9!A$1:A$30))</f>
        <v>0.875</v>
      </c>
      <c r="M853" t="str">
        <f>IF(J852=Data[[#This Row],[PrsntOrd]]-1,IF(OR(Data[[#This Row],[ID]]=B852+8,Data[[#This Row],[ID]]=B852-8),"Y",""),"")</f>
        <v/>
      </c>
    </row>
    <row r="854" spans="1:13">
      <c r="A854">
        <v>121</v>
      </c>
      <c r="B854">
        <v>13</v>
      </c>
      <c r="C854" t="s">
        <v>25</v>
      </c>
      <c r="D854" t="s">
        <v>99</v>
      </c>
      <c r="E854" t="s">
        <v>15</v>
      </c>
      <c r="F854">
        <v>8.8659999999999997</v>
      </c>
      <c r="G854" t="s">
        <v>16</v>
      </c>
      <c r="H854" t="s">
        <v>15</v>
      </c>
      <c r="I854" t="str">
        <f>IF(Data[[#This Row],[Truth Value]]=Data[[#This Row],[Correct]], "", "1")</f>
        <v/>
      </c>
      <c r="J854">
        <v>31</v>
      </c>
      <c r="K8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54">
        <f>INDEX(Sheet9!H$1:H$30,MATCH(Data[[#This Row],[Subject]],Sheet9!A$1:A$30))</f>
        <v>0.875</v>
      </c>
      <c r="M854" t="str">
        <f>IF(J853=Data[[#This Row],[PrsntOrd]]-1,IF(OR(Data[[#This Row],[ID]]=B853+8,Data[[#This Row],[ID]]=B853-8),"Y",""),"")</f>
        <v/>
      </c>
    </row>
    <row r="855" spans="1:13">
      <c r="A855">
        <v>121</v>
      </c>
      <c r="B855">
        <v>8</v>
      </c>
      <c r="C855" t="s">
        <v>27</v>
      </c>
      <c r="D855" t="s">
        <v>28</v>
      </c>
      <c r="E855" t="s">
        <v>22</v>
      </c>
      <c r="F855">
        <v>4.5529999999999999</v>
      </c>
      <c r="G855" t="s">
        <v>19</v>
      </c>
      <c r="H855" t="s">
        <v>22</v>
      </c>
      <c r="I855" t="str">
        <f>IF(Data[[#This Row],[Truth Value]]=Data[[#This Row],[Correct]], "", "1")</f>
        <v/>
      </c>
      <c r="J855">
        <v>32</v>
      </c>
      <c r="K8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55">
        <f>INDEX(Sheet9!H$1:H$30,MATCH(Data[[#This Row],[Subject]],Sheet9!A$1:A$30))</f>
        <v>0.875</v>
      </c>
      <c r="M855" t="str">
        <f>IF(J854=Data[[#This Row],[PrsntOrd]]-1,IF(OR(Data[[#This Row],[ID]]=B854+8,Data[[#This Row],[ID]]=B854-8),"Y",""),"")</f>
        <v/>
      </c>
    </row>
    <row r="856" spans="1:13">
      <c r="A856">
        <v>121</v>
      </c>
      <c r="B856">
        <v>14</v>
      </c>
      <c r="C856" t="s">
        <v>37</v>
      </c>
      <c r="D856" t="s">
        <v>38</v>
      </c>
      <c r="E856" t="s">
        <v>22</v>
      </c>
      <c r="F856">
        <v>5.0830000000000002</v>
      </c>
      <c r="G856" t="s">
        <v>16</v>
      </c>
      <c r="H856" t="s">
        <v>22</v>
      </c>
      <c r="I856" t="str">
        <f>IF(Data[[#This Row],[Truth Value]]=Data[[#This Row],[Correct]], "", "1")</f>
        <v/>
      </c>
      <c r="J856">
        <v>36</v>
      </c>
      <c r="K8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56">
        <f>INDEX(Sheet9!H$1:H$30,MATCH(Data[[#This Row],[Subject]],Sheet9!A$1:A$30))</f>
        <v>0.875</v>
      </c>
      <c r="M856" t="str">
        <f>IF(J855=Data[[#This Row],[PrsntOrd]]-1,IF(OR(Data[[#This Row],[ID]]=B855+8,Data[[#This Row],[ID]]=B855-8),"Y",""),"")</f>
        <v/>
      </c>
    </row>
    <row r="857" spans="1:13">
      <c r="A857">
        <v>121</v>
      </c>
      <c r="B857">
        <v>7</v>
      </c>
      <c r="C857" t="s">
        <v>20</v>
      </c>
      <c r="D857" t="s">
        <v>21</v>
      </c>
      <c r="E857" t="s">
        <v>15</v>
      </c>
      <c r="F857">
        <v>14.86</v>
      </c>
      <c r="G857" t="s">
        <v>19</v>
      </c>
      <c r="H857" t="s">
        <v>22</v>
      </c>
      <c r="I857" t="str">
        <f>IF(Data[[#This Row],[Truth Value]]=Data[[#This Row],[Correct]], "", "1")</f>
        <v>1</v>
      </c>
      <c r="J857">
        <v>40</v>
      </c>
      <c r="K8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857">
        <f>INDEX(Sheet9!H$1:H$30,MATCH(Data[[#This Row],[Subject]],Sheet9!A$1:A$30))</f>
        <v>0.875</v>
      </c>
      <c r="M857" t="str">
        <f>IF(J856=Data[[#This Row],[PrsntOrd]]-1,IF(OR(Data[[#This Row],[ID]]=B856+8,Data[[#This Row],[ID]]=B856-8),"Y",""),"")</f>
        <v/>
      </c>
    </row>
    <row r="858" spans="1:13">
      <c r="A858">
        <v>121</v>
      </c>
      <c r="B858">
        <v>17</v>
      </c>
      <c r="C858" t="s">
        <v>47</v>
      </c>
      <c r="D858" t="s">
        <v>48</v>
      </c>
      <c r="E858" t="s">
        <v>15</v>
      </c>
      <c r="F858">
        <v>4.5860000000000003</v>
      </c>
      <c r="G858" t="s">
        <v>49</v>
      </c>
      <c r="H858" t="s">
        <v>15</v>
      </c>
      <c r="I858" t="str">
        <f>IF(Data[[#This Row],[Truth Value]]=Data[[#This Row],[Correct]], "", "1")</f>
        <v/>
      </c>
      <c r="J858">
        <v>35</v>
      </c>
      <c r="K8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58">
        <f>INDEX(Sheet9!H$1:H$30,MATCH(Data[[#This Row],[Subject]],Sheet9!A$1:A$30))</f>
        <v>0.875</v>
      </c>
      <c r="M858" t="str">
        <f>IF(J857=Data[[#This Row],[PrsntOrd]]-1,IF(OR(Data[[#This Row],[ID]]=B857+8,Data[[#This Row],[ID]]=B857-8),"Y",""),"")</f>
        <v/>
      </c>
    </row>
    <row r="859" spans="1:13">
      <c r="A859">
        <v>121</v>
      </c>
      <c r="B859">
        <v>18</v>
      </c>
      <c r="C859" t="s">
        <v>50</v>
      </c>
      <c r="D859" t="s">
        <v>51</v>
      </c>
      <c r="E859" t="s">
        <v>15</v>
      </c>
      <c r="F859">
        <v>6.4269999999999996</v>
      </c>
      <c r="G859" t="s">
        <v>49</v>
      </c>
      <c r="H859" t="s">
        <v>15</v>
      </c>
      <c r="I859" t="str">
        <f>IF(Data[[#This Row],[Truth Value]]=Data[[#This Row],[Correct]], "", "1")</f>
        <v/>
      </c>
      <c r="J859">
        <v>25</v>
      </c>
      <c r="K8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59">
        <f>INDEX(Sheet9!H$1:H$30,MATCH(Data[[#This Row],[Subject]],Sheet9!A$1:A$30))</f>
        <v>0.875</v>
      </c>
      <c r="M859" t="str">
        <f>IF(J858=Data[[#This Row],[PrsntOrd]]-1,IF(OR(Data[[#This Row],[ID]]=B858+8,Data[[#This Row],[ID]]=B858-8),"Y",""),"")</f>
        <v/>
      </c>
    </row>
    <row r="860" spans="1:13">
      <c r="A860">
        <v>121</v>
      </c>
      <c r="B860">
        <v>19</v>
      </c>
      <c r="C860" t="s">
        <v>52</v>
      </c>
      <c r="D860" t="s">
        <v>53</v>
      </c>
      <c r="E860" t="s">
        <v>22</v>
      </c>
      <c r="F860">
        <v>3.6419999999999999</v>
      </c>
      <c r="G860" t="s">
        <v>49</v>
      </c>
      <c r="H860" t="s">
        <v>22</v>
      </c>
      <c r="I860" t="str">
        <f>IF(Data[[#This Row],[Truth Value]]=Data[[#This Row],[Correct]], "", "1")</f>
        <v/>
      </c>
      <c r="J860">
        <v>14</v>
      </c>
      <c r="K8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60">
        <f>INDEX(Sheet9!H$1:H$30,MATCH(Data[[#This Row],[Subject]],Sheet9!A$1:A$30))</f>
        <v>0.875</v>
      </c>
      <c r="M860" t="str">
        <f>IF(J859=Data[[#This Row],[PrsntOrd]]-1,IF(OR(Data[[#This Row],[ID]]=B859+8,Data[[#This Row],[ID]]=B859-8),"Y",""),"")</f>
        <v/>
      </c>
    </row>
    <row r="861" spans="1:13">
      <c r="A861">
        <v>121</v>
      </c>
      <c r="B861">
        <v>20</v>
      </c>
      <c r="C861" t="s">
        <v>54</v>
      </c>
      <c r="D861" t="s">
        <v>55</v>
      </c>
      <c r="E861" t="s">
        <v>22</v>
      </c>
      <c r="F861">
        <v>9.1940000000000008</v>
      </c>
      <c r="G861" t="s">
        <v>49</v>
      </c>
      <c r="H861" t="s">
        <v>22</v>
      </c>
      <c r="I861" t="str">
        <f>IF(Data[[#This Row],[Truth Value]]=Data[[#This Row],[Correct]], "", "1")</f>
        <v/>
      </c>
      <c r="J861">
        <v>8</v>
      </c>
      <c r="K8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61">
        <f>INDEX(Sheet9!H$1:H$30,MATCH(Data[[#This Row],[Subject]],Sheet9!A$1:A$30))</f>
        <v>0.875</v>
      </c>
      <c r="M861" t="str">
        <f>IF(J860=Data[[#This Row],[PrsntOrd]]-1,IF(OR(Data[[#This Row],[ID]]=B860+8,Data[[#This Row],[ID]]=B860-8),"Y",""),"")</f>
        <v/>
      </c>
    </row>
    <row r="862" spans="1:13">
      <c r="A862">
        <v>121</v>
      </c>
      <c r="B862">
        <v>21</v>
      </c>
      <c r="C862" t="s">
        <v>56</v>
      </c>
      <c r="D862" t="s">
        <v>57</v>
      </c>
      <c r="E862" t="s">
        <v>22</v>
      </c>
      <c r="F862">
        <v>6.819</v>
      </c>
      <c r="G862" t="s">
        <v>49</v>
      </c>
      <c r="H862" t="s">
        <v>22</v>
      </c>
      <c r="I862" t="str">
        <f>IF(Data[[#This Row],[Truth Value]]=Data[[#This Row],[Correct]], "", "1")</f>
        <v/>
      </c>
      <c r="J862">
        <v>4</v>
      </c>
      <c r="K8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62">
        <f>INDEX(Sheet9!H$1:H$30,MATCH(Data[[#This Row],[Subject]],Sheet9!A$1:A$30))</f>
        <v>0.875</v>
      </c>
      <c r="M862" t="str">
        <f>IF(J861=Data[[#This Row],[PrsntOrd]]-1,IF(OR(Data[[#This Row],[ID]]=B861+8,Data[[#This Row],[ID]]=B861-8),"Y",""),"")</f>
        <v/>
      </c>
    </row>
    <row r="863" spans="1:13">
      <c r="A863">
        <v>121</v>
      </c>
      <c r="B863">
        <v>22</v>
      </c>
      <c r="C863" t="s">
        <v>58</v>
      </c>
      <c r="D863" t="s">
        <v>59</v>
      </c>
      <c r="E863" t="s">
        <v>15</v>
      </c>
      <c r="F863">
        <v>4.3150000000000004</v>
      </c>
      <c r="G863" t="s">
        <v>49</v>
      </c>
      <c r="H863" t="s">
        <v>15</v>
      </c>
      <c r="I863" t="str">
        <f>IF(Data[[#This Row],[Truth Value]]=Data[[#This Row],[Correct]], "", "1")</f>
        <v/>
      </c>
      <c r="J863">
        <v>26</v>
      </c>
      <c r="K8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63">
        <f>INDEX(Sheet9!H$1:H$30,MATCH(Data[[#This Row],[Subject]],Sheet9!A$1:A$30))</f>
        <v>0.875</v>
      </c>
      <c r="M863" t="str">
        <f>IF(J862=Data[[#This Row],[PrsntOrd]]-1,IF(OR(Data[[#This Row],[ID]]=B862+8,Data[[#This Row],[ID]]=B862-8),"Y",""),"")</f>
        <v/>
      </c>
    </row>
    <row r="864" spans="1:13">
      <c r="A864">
        <v>121</v>
      </c>
      <c r="B864">
        <v>23</v>
      </c>
      <c r="C864" t="s">
        <v>60</v>
      </c>
      <c r="D864" t="s">
        <v>98</v>
      </c>
      <c r="E864" t="s">
        <v>15</v>
      </c>
      <c r="F864">
        <v>5.4359999999999999</v>
      </c>
      <c r="G864" t="s">
        <v>49</v>
      </c>
      <c r="H864" t="s">
        <v>15</v>
      </c>
      <c r="I864" t="str">
        <f>IF(Data[[#This Row],[Truth Value]]=Data[[#This Row],[Correct]], "", "1")</f>
        <v/>
      </c>
      <c r="J864">
        <v>18</v>
      </c>
      <c r="K8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64">
        <f>INDEX(Sheet9!H$1:H$30,MATCH(Data[[#This Row],[Subject]],Sheet9!A$1:A$30))</f>
        <v>0.875</v>
      </c>
      <c r="M864" t="str">
        <f>IF(J863=Data[[#This Row],[PrsntOrd]]-1,IF(OR(Data[[#This Row],[ID]]=B863+8,Data[[#This Row],[ID]]=B863-8),"Y",""),"")</f>
        <v/>
      </c>
    </row>
    <row r="865" spans="1:13">
      <c r="A865">
        <v>121</v>
      </c>
      <c r="B865">
        <v>24</v>
      </c>
      <c r="C865" t="s">
        <v>62</v>
      </c>
      <c r="D865" t="s">
        <v>63</v>
      </c>
      <c r="E865" t="s">
        <v>22</v>
      </c>
      <c r="F865">
        <v>5.8280000000000003</v>
      </c>
      <c r="G865" t="s">
        <v>49</v>
      </c>
      <c r="H865" t="s">
        <v>22</v>
      </c>
      <c r="I865" t="str">
        <f>IF(Data[[#This Row],[Truth Value]]=Data[[#This Row],[Correct]], "", "1")</f>
        <v/>
      </c>
      <c r="J865">
        <v>37</v>
      </c>
      <c r="K8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65">
        <f>INDEX(Sheet9!H$1:H$30,MATCH(Data[[#This Row],[Subject]],Sheet9!A$1:A$30))</f>
        <v>0.875</v>
      </c>
      <c r="M865" t="str">
        <f>IF(J864=Data[[#This Row],[PrsntOrd]]-1,IF(OR(Data[[#This Row],[ID]]=B864+8,Data[[#This Row],[ID]]=B864-8),"Y",""),"")</f>
        <v/>
      </c>
    </row>
    <row r="866" spans="1:13">
      <c r="A866">
        <v>121</v>
      </c>
      <c r="B866">
        <v>25</v>
      </c>
      <c r="C866" t="s">
        <v>64</v>
      </c>
      <c r="D866" t="s">
        <v>65</v>
      </c>
      <c r="E866" t="s">
        <v>15</v>
      </c>
      <c r="F866">
        <v>5.7949999999999999</v>
      </c>
      <c r="G866" t="s">
        <v>66</v>
      </c>
      <c r="H866" t="s">
        <v>15</v>
      </c>
      <c r="I866" t="str">
        <f>IF(Data[[#This Row],[Truth Value]]=Data[[#This Row],[Correct]], "", "1")</f>
        <v/>
      </c>
      <c r="J866">
        <v>17</v>
      </c>
      <c r="K8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66">
        <f>INDEX(Sheet9!H$1:H$30,MATCH(Data[[#This Row],[Subject]],Sheet9!A$1:A$30))</f>
        <v>0.875</v>
      </c>
      <c r="M866" t="str">
        <f>IF(J865=Data[[#This Row],[PrsntOrd]]-1,IF(OR(Data[[#This Row],[ID]]=B865+8,Data[[#This Row],[ID]]=B865-8),"Y",""),"")</f>
        <v/>
      </c>
    </row>
    <row r="867" spans="1:13">
      <c r="A867">
        <v>121</v>
      </c>
      <c r="B867">
        <v>26</v>
      </c>
      <c r="C867" t="s">
        <v>67</v>
      </c>
      <c r="D867" t="s">
        <v>68</v>
      </c>
      <c r="E867" t="s">
        <v>22</v>
      </c>
      <c r="F867">
        <v>6.17</v>
      </c>
      <c r="G867" t="s">
        <v>66</v>
      </c>
      <c r="H867" t="s">
        <v>22</v>
      </c>
      <c r="I867" t="str">
        <f>IF(Data[[#This Row],[Truth Value]]=Data[[#This Row],[Correct]], "", "1")</f>
        <v/>
      </c>
      <c r="J867">
        <v>2</v>
      </c>
      <c r="K8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67">
        <f>INDEX(Sheet9!H$1:H$30,MATCH(Data[[#This Row],[Subject]],Sheet9!A$1:A$30))</f>
        <v>0.875</v>
      </c>
      <c r="M867" t="str">
        <f>IF(J866=Data[[#This Row],[PrsntOrd]]-1,IF(OR(Data[[#This Row],[ID]]=B866+8,Data[[#This Row],[ID]]=B866-8),"Y",""),"")</f>
        <v/>
      </c>
    </row>
    <row r="868" spans="1:13">
      <c r="A868">
        <v>121</v>
      </c>
      <c r="B868">
        <v>27</v>
      </c>
      <c r="C868" t="s">
        <v>69</v>
      </c>
      <c r="D868" t="s">
        <v>70</v>
      </c>
      <c r="E868" t="s">
        <v>15</v>
      </c>
      <c r="F868">
        <v>7.0019999999999998</v>
      </c>
      <c r="G868" t="s">
        <v>66</v>
      </c>
      <c r="H868" t="s">
        <v>15</v>
      </c>
      <c r="I868" t="str">
        <f>IF(Data[[#This Row],[Truth Value]]=Data[[#This Row],[Correct]], "", "1")</f>
        <v/>
      </c>
      <c r="J868">
        <v>30</v>
      </c>
      <c r="K8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68">
        <f>INDEX(Sheet9!H$1:H$30,MATCH(Data[[#This Row],[Subject]],Sheet9!A$1:A$30))</f>
        <v>0.875</v>
      </c>
      <c r="M868" t="str">
        <f>IF(J867=Data[[#This Row],[PrsntOrd]]-1,IF(OR(Data[[#This Row],[ID]]=B867+8,Data[[#This Row],[ID]]=B867-8),"Y",""),"")</f>
        <v/>
      </c>
    </row>
    <row r="869" spans="1:13">
      <c r="A869">
        <v>121</v>
      </c>
      <c r="B869">
        <v>28</v>
      </c>
      <c r="C869" t="s">
        <v>71</v>
      </c>
      <c r="D869" t="s">
        <v>72</v>
      </c>
      <c r="E869" t="s">
        <v>15</v>
      </c>
      <c r="F869">
        <v>7.0839999999999996</v>
      </c>
      <c r="G869" t="s">
        <v>66</v>
      </c>
      <c r="H869" t="s">
        <v>15</v>
      </c>
      <c r="I869" t="str">
        <f>IF(Data[[#This Row],[Truth Value]]=Data[[#This Row],[Correct]], "", "1")</f>
        <v/>
      </c>
      <c r="J869">
        <v>6</v>
      </c>
      <c r="K8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69">
        <f>INDEX(Sheet9!H$1:H$30,MATCH(Data[[#This Row],[Subject]],Sheet9!A$1:A$30))</f>
        <v>0.875</v>
      </c>
      <c r="M869" t="str">
        <f>IF(J868=Data[[#This Row],[PrsntOrd]]-1,IF(OR(Data[[#This Row],[ID]]=B868+8,Data[[#This Row],[ID]]=B868-8),"Y",""),"")</f>
        <v/>
      </c>
    </row>
    <row r="870" spans="1:13">
      <c r="A870">
        <v>121</v>
      </c>
      <c r="B870">
        <v>29</v>
      </c>
      <c r="C870" t="s">
        <v>73</v>
      </c>
      <c r="D870" t="s">
        <v>74</v>
      </c>
      <c r="E870" t="s">
        <v>15</v>
      </c>
      <c r="F870">
        <v>6.0030000000000001</v>
      </c>
      <c r="G870" t="s">
        <v>66</v>
      </c>
      <c r="H870" t="s">
        <v>15</v>
      </c>
      <c r="I870" t="str">
        <f>IF(Data[[#This Row],[Truth Value]]=Data[[#This Row],[Correct]], "", "1")</f>
        <v/>
      </c>
      <c r="J870">
        <v>33</v>
      </c>
      <c r="K8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70">
        <f>INDEX(Sheet9!H$1:H$30,MATCH(Data[[#This Row],[Subject]],Sheet9!A$1:A$30))</f>
        <v>0.875</v>
      </c>
      <c r="M870" t="str">
        <f>IF(J869=Data[[#This Row],[PrsntOrd]]-1,IF(OR(Data[[#This Row],[ID]]=B869+8,Data[[#This Row],[ID]]=B869-8),"Y",""),"")</f>
        <v/>
      </c>
    </row>
    <row r="871" spans="1:13">
      <c r="A871">
        <v>121</v>
      </c>
      <c r="B871">
        <v>30</v>
      </c>
      <c r="C871" t="s">
        <v>75</v>
      </c>
      <c r="D871" t="s">
        <v>76</v>
      </c>
      <c r="E871" t="s">
        <v>22</v>
      </c>
      <c r="F871">
        <v>6.851</v>
      </c>
      <c r="G871" t="s">
        <v>66</v>
      </c>
      <c r="H871" t="s">
        <v>22</v>
      </c>
      <c r="I871" t="str">
        <f>IF(Data[[#This Row],[Truth Value]]=Data[[#This Row],[Correct]], "", "1")</f>
        <v/>
      </c>
      <c r="J871">
        <v>24</v>
      </c>
      <c r="K8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71">
        <f>INDEX(Sheet9!H$1:H$30,MATCH(Data[[#This Row],[Subject]],Sheet9!A$1:A$30))</f>
        <v>0.875</v>
      </c>
      <c r="M871" t="str">
        <f>IF(J870=Data[[#This Row],[PrsntOrd]]-1,IF(OR(Data[[#This Row],[ID]]=B870+8,Data[[#This Row],[ID]]=B870-8),"Y",""),"")</f>
        <v/>
      </c>
    </row>
    <row r="872" spans="1:13">
      <c r="A872">
        <v>121</v>
      </c>
      <c r="B872">
        <v>31</v>
      </c>
      <c r="C872" t="s">
        <v>77</v>
      </c>
      <c r="D872" t="s">
        <v>78</v>
      </c>
      <c r="E872" t="s">
        <v>22</v>
      </c>
      <c r="F872">
        <v>3.85</v>
      </c>
      <c r="G872" t="s">
        <v>66</v>
      </c>
      <c r="H872" t="s">
        <v>22</v>
      </c>
      <c r="I872" t="str">
        <f>IF(Data[[#This Row],[Truth Value]]=Data[[#This Row],[Correct]], "", "1")</f>
        <v/>
      </c>
      <c r="J872">
        <v>39</v>
      </c>
      <c r="K8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72">
        <f>INDEX(Sheet9!H$1:H$30,MATCH(Data[[#This Row],[Subject]],Sheet9!A$1:A$30))</f>
        <v>0.875</v>
      </c>
      <c r="M872" t="str">
        <f>IF(J871=Data[[#This Row],[PrsntOrd]]-1,IF(OR(Data[[#This Row],[ID]]=B871+8,Data[[#This Row],[ID]]=B871-8),"Y",""),"")</f>
        <v/>
      </c>
    </row>
    <row r="873" spans="1:13">
      <c r="A873">
        <v>121</v>
      </c>
      <c r="B873">
        <v>32</v>
      </c>
      <c r="C873" t="s">
        <v>79</v>
      </c>
      <c r="D873" t="s">
        <v>80</v>
      </c>
      <c r="E873" t="s">
        <v>22</v>
      </c>
      <c r="F873">
        <v>6.8280000000000003</v>
      </c>
      <c r="G873" t="s">
        <v>66</v>
      </c>
      <c r="H873" t="s">
        <v>22</v>
      </c>
      <c r="I873" t="str">
        <f>IF(Data[[#This Row],[Truth Value]]=Data[[#This Row],[Correct]], "", "1")</f>
        <v/>
      </c>
      <c r="J873">
        <v>12</v>
      </c>
      <c r="K8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73">
        <f>INDEX(Sheet9!H$1:H$30,MATCH(Data[[#This Row],[Subject]],Sheet9!A$1:A$30))</f>
        <v>0.875</v>
      </c>
      <c r="M873" t="str">
        <f>IF(J872=Data[[#This Row],[PrsntOrd]]-1,IF(OR(Data[[#This Row],[ID]]=B872+8,Data[[#This Row],[ID]]=B872-8),"Y",""),"")</f>
        <v/>
      </c>
    </row>
    <row r="874" spans="1:13">
      <c r="A874">
        <v>121</v>
      </c>
      <c r="B874">
        <v>33</v>
      </c>
      <c r="C874" t="s">
        <v>81</v>
      </c>
      <c r="D874" t="s">
        <v>82</v>
      </c>
      <c r="E874" t="s">
        <v>22</v>
      </c>
      <c r="F874">
        <v>3.4980000000000002</v>
      </c>
      <c r="G874" t="s">
        <v>83</v>
      </c>
      <c r="H874" t="s">
        <v>22</v>
      </c>
      <c r="I874" t="str">
        <f>IF(Data[[#This Row],[Truth Value]]=Data[[#This Row],[Correct]], "", "1")</f>
        <v/>
      </c>
      <c r="J874">
        <v>23</v>
      </c>
      <c r="K8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74">
        <f>INDEX(Sheet9!H$1:H$30,MATCH(Data[[#This Row],[Subject]],Sheet9!A$1:A$30))</f>
        <v>0.875</v>
      </c>
      <c r="M874" t="str">
        <f>IF(J873=Data[[#This Row],[PrsntOrd]]-1,IF(OR(Data[[#This Row],[ID]]=B873+8,Data[[#This Row],[ID]]=B873-8),"Y",""),"")</f>
        <v/>
      </c>
    </row>
    <row r="875" spans="1:13">
      <c r="A875">
        <v>121</v>
      </c>
      <c r="B875">
        <v>34</v>
      </c>
      <c r="C875" t="s">
        <v>84</v>
      </c>
      <c r="D875" t="s">
        <v>85</v>
      </c>
      <c r="E875" t="s">
        <v>15</v>
      </c>
      <c r="F875">
        <v>7.0030000000000001</v>
      </c>
      <c r="G875" t="s">
        <v>83</v>
      </c>
      <c r="H875" t="s">
        <v>15</v>
      </c>
      <c r="I875" t="str">
        <f>IF(Data[[#This Row],[Truth Value]]=Data[[#This Row],[Correct]], "", "1")</f>
        <v/>
      </c>
      <c r="J875">
        <v>19</v>
      </c>
      <c r="K8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75">
        <f>INDEX(Sheet9!H$1:H$30,MATCH(Data[[#This Row],[Subject]],Sheet9!A$1:A$30))</f>
        <v>0.875</v>
      </c>
      <c r="M875" t="str">
        <f>IF(J874=Data[[#This Row],[PrsntOrd]]-1,IF(OR(Data[[#This Row],[ID]]=B874+8,Data[[#This Row],[ID]]=B874-8),"Y",""),"")</f>
        <v/>
      </c>
    </row>
    <row r="876" spans="1:13">
      <c r="A876">
        <v>121</v>
      </c>
      <c r="B876">
        <v>35</v>
      </c>
      <c r="C876" t="s">
        <v>86</v>
      </c>
      <c r="D876" t="s">
        <v>87</v>
      </c>
      <c r="E876" t="s">
        <v>22</v>
      </c>
      <c r="F876">
        <v>3.0030000000000001</v>
      </c>
      <c r="G876" t="s">
        <v>83</v>
      </c>
      <c r="H876" t="s">
        <v>22</v>
      </c>
      <c r="I876" t="str">
        <f>IF(Data[[#This Row],[Truth Value]]=Data[[#This Row],[Correct]], "", "1")</f>
        <v/>
      </c>
      <c r="J876">
        <v>11</v>
      </c>
      <c r="K8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76">
        <f>INDEX(Sheet9!H$1:H$30,MATCH(Data[[#This Row],[Subject]],Sheet9!A$1:A$30))</f>
        <v>0.875</v>
      </c>
      <c r="M876" t="str">
        <f>IF(J875=Data[[#This Row],[PrsntOrd]]-1,IF(OR(Data[[#This Row],[ID]]=B875+8,Data[[#This Row],[ID]]=B875-8),"Y",""),"")</f>
        <v/>
      </c>
    </row>
    <row r="877" spans="1:13">
      <c r="A877">
        <v>121</v>
      </c>
      <c r="B877">
        <v>36</v>
      </c>
      <c r="C877" t="s">
        <v>88</v>
      </c>
      <c r="D877" t="s">
        <v>89</v>
      </c>
      <c r="E877" t="s">
        <v>22</v>
      </c>
      <c r="F877">
        <v>3.274</v>
      </c>
      <c r="G877" t="s">
        <v>83</v>
      </c>
      <c r="H877" t="s">
        <v>22</v>
      </c>
      <c r="I877" t="str">
        <f>IF(Data[[#This Row],[Truth Value]]=Data[[#This Row],[Correct]], "", "1")</f>
        <v/>
      </c>
      <c r="J877">
        <v>29</v>
      </c>
      <c r="K8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77">
        <f>INDEX(Sheet9!H$1:H$30,MATCH(Data[[#This Row],[Subject]],Sheet9!A$1:A$30))</f>
        <v>0.875</v>
      </c>
      <c r="M877" t="str">
        <f>IF(J876=Data[[#This Row],[PrsntOrd]]-1,IF(OR(Data[[#This Row],[ID]]=B876+8,Data[[#This Row],[ID]]=B876-8),"Y",""),"")</f>
        <v/>
      </c>
    </row>
    <row r="878" spans="1:13">
      <c r="A878">
        <v>121</v>
      </c>
      <c r="B878">
        <v>37</v>
      </c>
      <c r="C878" t="s">
        <v>90</v>
      </c>
      <c r="D878" t="s">
        <v>91</v>
      </c>
      <c r="E878" t="s">
        <v>15</v>
      </c>
      <c r="F878">
        <v>7.7859999999999996</v>
      </c>
      <c r="G878" t="s">
        <v>83</v>
      </c>
      <c r="H878" t="s">
        <v>15</v>
      </c>
      <c r="I878" t="str">
        <f>IF(Data[[#This Row],[Truth Value]]=Data[[#This Row],[Correct]], "", "1")</f>
        <v/>
      </c>
      <c r="J878">
        <v>3</v>
      </c>
      <c r="K8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78">
        <f>INDEX(Sheet9!H$1:H$30,MATCH(Data[[#This Row],[Subject]],Sheet9!A$1:A$30))</f>
        <v>0.875</v>
      </c>
      <c r="M878" t="str">
        <f>IF(J877=Data[[#This Row],[PrsntOrd]]-1,IF(OR(Data[[#This Row],[ID]]=B877+8,Data[[#This Row],[ID]]=B877-8),"Y",""),"")</f>
        <v/>
      </c>
    </row>
    <row r="879" spans="1:13">
      <c r="A879">
        <v>121</v>
      </c>
      <c r="B879">
        <v>38</v>
      </c>
      <c r="C879" t="s">
        <v>92</v>
      </c>
      <c r="D879" t="s">
        <v>93</v>
      </c>
      <c r="E879" t="s">
        <v>22</v>
      </c>
      <c r="F879">
        <v>4.1710000000000003</v>
      </c>
      <c r="G879" t="s">
        <v>83</v>
      </c>
      <c r="H879" t="s">
        <v>22</v>
      </c>
      <c r="I879" t="str">
        <f>IF(Data[[#This Row],[Truth Value]]=Data[[#This Row],[Correct]], "", "1")</f>
        <v/>
      </c>
      <c r="J879">
        <v>9</v>
      </c>
      <c r="K8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79">
        <f>INDEX(Sheet9!H$1:H$30,MATCH(Data[[#This Row],[Subject]],Sheet9!A$1:A$30))</f>
        <v>0.875</v>
      </c>
      <c r="M879" t="str">
        <f>IF(J878=Data[[#This Row],[PrsntOrd]]-1,IF(OR(Data[[#This Row],[ID]]=B878+8,Data[[#This Row],[ID]]=B878-8),"Y",""),"")</f>
        <v/>
      </c>
    </row>
    <row r="880" spans="1:13">
      <c r="A880">
        <v>121</v>
      </c>
      <c r="B880">
        <v>39</v>
      </c>
      <c r="C880" t="s">
        <v>94</v>
      </c>
      <c r="D880" t="s">
        <v>95</v>
      </c>
      <c r="E880" t="s">
        <v>15</v>
      </c>
      <c r="F880">
        <v>5.0750000000000002</v>
      </c>
      <c r="G880" t="s">
        <v>83</v>
      </c>
      <c r="H880" t="s">
        <v>15</v>
      </c>
      <c r="I880" t="str">
        <f>IF(Data[[#This Row],[Truth Value]]=Data[[#This Row],[Correct]], "", "1")</f>
        <v/>
      </c>
      <c r="J880">
        <v>34</v>
      </c>
      <c r="K8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80">
        <f>INDEX(Sheet9!H$1:H$30,MATCH(Data[[#This Row],[Subject]],Sheet9!A$1:A$30))</f>
        <v>0.875</v>
      </c>
      <c r="M880" t="str">
        <f>IF(J879=Data[[#This Row],[PrsntOrd]]-1,IF(OR(Data[[#This Row],[ID]]=B879+8,Data[[#This Row],[ID]]=B879-8),"Y",""),"")</f>
        <v/>
      </c>
    </row>
    <row r="881" spans="1:13">
      <c r="A881">
        <v>121</v>
      </c>
      <c r="B881">
        <v>40</v>
      </c>
      <c r="C881" t="s">
        <v>96</v>
      </c>
      <c r="D881" t="s">
        <v>97</v>
      </c>
      <c r="E881" t="s">
        <v>15</v>
      </c>
      <c r="F881">
        <v>3.4729999999999999</v>
      </c>
      <c r="G881" t="s">
        <v>83</v>
      </c>
      <c r="H881" t="s">
        <v>15</v>
      </c>
      <c r="I881" t="str">
        <f>IF(Data[[#This Row],[Truth Value]]=Data[[#This Row],[Correct]], "", "1")</f>
        <v/>
      </c>
      <c r="J881">
        <v>38</v>
      </c>
      <c r="K8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81">
        <f>INDEX(Sheet9!H$1:H$30,MATCH(Data[[#This Row],[Subject]],Sheet9!A$1:A$30))</f>
        <v>0.875</v>
      </c>
      <c r="M881" t="str">
        <f>IF(J880=Data[[#This Row],[PrsntOrd]]-1,IF(OR(Data[[#This Row],[ID]]=B880+8,Data[[#This Row],[ID]]=B880-8),"Y",""),"")</f>
        <v/>
      </c>
    </row>
    <row r="882" spans="1:13">
      <c r="A882">
        <v>122</v>
      </c>
      <c r="B882">
        <v>4</v>
      </c>
      <c r="C882" t="s">
        <v>31</v>
      </c>
      <c r="D882" t="s">
        <v>32</v>
      </c>
      <c r="E882" t="s">
        <v>15</v>
      </c>
      <c r="F882">
        <v>6.907</v>
      </c>
      <c r="G882" t="s">
        <v>19</v>
      </c>
      <c r="H882" t="s">
        <v>15</v>
      </c>
      <c r="I882" t="str">
        <f>IF(Data[[#This Row],[Truth Value]]=Data[[#This Row],[Correct]], "", "1")</f>
        <v/>
      </c>
      <c r="J882">
        <v>2</v>
      </c>
      <c r="K8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82">
        <f>INDEX(Sheet9!H$1:H$30,MATCH(Data[[#This Row],[Subject]],Sheet9!A$1:A$30))</f>
        <v>0.9375</v>
      </c>
      <c r="M882" t="str">
        <f>IF(J881=Data[[#This Row],[PrsntOrd]]-1,IF(OR(Data[[#This Row],[ID]]=B881+8,Data[[#This Row],[ID]]=B881-8),"Y",""),"")</f>
        <v/>
      </c>
    </row>
    <row r="883" spans="1:13">
      <c r="A883">
        <v>122</v>
      </c>
      <c r="B883">
        <v>13</v>
      </c>
      <c r="C883" t="s">
        <v>25</v>
      </c>
      <c r="D883" t="s">
        <v>99</v>
      </c>
      <c r="E883" t="s">
        <v>22</v>
      </c>
      <c r="F883">
        <v>23.25</v>
      </c>
      <c r="G883" t="s">
        <v>16</v>
      </c>
      <c r="H883" t="s">
        <v>15</v>
      </c>
      <c r="I883" t="str">
        <f>IF(Data[[#This Row],[Truth Value]]=Data[[#This Row],[Correct]], "", "1")</f>
        <v>1</v>
      </c>
      <c r="J883">
        <v>4</v>
      </c>
      <c r="K8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883">
        <f>INDEX(Sheet9!H$1:H$30,MATCH(Data[[#This Row],[Subject]],Sheet9!A$1:A$30))</f>
        <v>0.9375</v>
      </c>
      <c r="M883" t="str">
        <f>IF(J882=Data[[#This Row],[PrsntOrd]]-1,IF(OR(Data[[#This Row],[ID]]=B882+8,Data[[#This Row],[ID]]=B882-8),"Y",""),"")</f>
        <v/>
      </c>
    </row>
    <row r="884" spans="1:13">
      <c r="A884">
        <v>122</v>
      </c>
      <c r="B884">
        <v>6</v>
      </c>
      <c r="C884" t="s">
        <v>17</v>
      </c>
      <c r="D884" t="s">
        <v>18</v>
      </c>
      <c r="E884" t="s">
        <v>15</v>
      </c>
      <c r="F884">
        <v>11.07</v>
      </c>
      <c r="G884" t="s">
        <v>19</v>
      </c>
      <c r="H884" t="s">
        <v>15</v>
      </c>
      <c r="I884" t="str">
        <f>IF(Data[[#This Row],[Truth Value]]=Data[[#This Row],[Correct]], "", "1")</f>
        <v/>
      </c>
      <c r="J884">
        <v>7</v>
      </c>
      <c r="K8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84">
        <f>INDEX(Sheet9!H$1:H$30,MATCH(Data[[#This Row],[Subject]],Sheet9!A$1:A$30))</f>
        <v>0.9375</v>
      </c>
      <c r="M884" t="str">
        <f>IF(J883=Data[[#This Row],[PrsntOrd]]-1,IF(OR(Data[[#This Row],[ID]]=B883+8,Data[[#This Row],[ID]]=B883-8),"Y",""),"")</f>
        <v/>
      </c>
    </row>
    <row r="885" spans="1:13">
      <c r="A885">
        <v>122</v>
      </c>
      <c r="B885">
        <v>14</v>
      </c>
      <c r="C885" t="s">
        <v>37</v>
      </c>
      <c r="D885" t="s">
        <v>38</v>
      </c>
      <c r="E885" t="s">
        <v>15</v>
      </c>
      <c r="F885">
        <v>10.25</v>
      </c>
      <c r="G885" t="s">
        <v>16</v>
      </c>
      <c r="H885" t="s">
        <v>22</v>
      </c>
      <c r="I885" t="str">
        <f>IF(Data[[#This Row],[Truth Value]]=Data[[#This Row],[Correct]], "", "1")</f>
        <v>1</v>
      </c>
      <c r="J885">
        <v>9</v>
      </c>
      <c r="K8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885">
        <f>INDEX(Sheet9!H$1:H$30,MATCH(Data[[#This Row],[Subject]],Sheet9!A$1:A$30))</f>
        <v>0.9375</v>
      </c>
      <c r="M885" t="str">
        <f>IF(J884=Data[[#This Row],[PrsntOrd]]-1,IF(OR(Data[[#This Row],[ID]]=B884+8,Data[[#This Row],[ID]]=B884-8),"Y",""),"")</f>
        <v/>
      </c>
    </row>
    <row r="886" spans="1:13">
      <c r="A886">
        <v>122</v>
      </c>
      <c r="B886">
        <v>15</v>
      </c>
      <c r="C886" t="s">
        <v>43</v>
      </c>
      <c r="D886" t="s">
        <v>100</v>
      </c>
      <c r="E886" t="s">
        <v>15</v>
      </c>
      <c r="F886">
        <v>7.7130000000000001</v>
      </c>
      <c r="G886" t="s">
        <v>16</v>
      </c>
      <c r="H886" t="s">
        <v>22</v>
      </c>
      <c r="I886" t="str">
        <f>IF(Data[[#This Row],[Truth Value]]=Data[[#This Row],[Correct]], "", "1")</f>
        <v>1</v>
      </c>
      <c r="J886">
        <v>12</v>
      </c>
      <c r="K8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886">
        <f>INDEX(Sheet9!H$1:H$30,MATCH(Data[[#This Row],[Subject]],Sheet9!A$1:A$30))</f>
        <v>0.9375</v>
      </c>
      <c r="M886" t="str">
        <f>IF(J885=Data[[#This Row],[PrsntOrd]]-1,IF(OR(Data[[#This Row],[ID]]=B885+8,Data[[#This Row],[ID]]=B885-8),"Y",""),"")</f>
        <v/>
      </c>
    </row>
    <row r="887" spans="1:13">
      <c r="A887">
        <v>122</v>
      </c>
      <c r="B887">
        <v>5</v>
      </c>
      <c r="C887" t="s">
        <v>33</v>
      </c>
      <c r="D887" t="s">
        <v>34</v>
      </c>
      <c r="E887" t="s">
        <v>22</v>
      </c>
      <c r="F887">
        <v>17.420000000000002</v>
      </c>
      <c r="G887" t="s">
        <v>19</v>
      </c>
      <c r="H887" t="s">
        <v>22</v>
      </c>
      <c r="I887" t="str">
        <f>IF(Data[[#This Row],[Truth Value]]=Data[[#This Row],[Correct]], "", "1")</f>
        <v/>
      </c>
      <c r="J887">
        <v>13</v>
      </c>
      <c r="K8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87">
        <f>INDEX(Sheet9!H$1:H$30,MATCH(Data[[#This Row],[Subject]],Sheet9!A$1:A$30))</f>
        <v>0.9375</v>
      </c>
      <c r="M887" t="str">
        <f>IF(J886=Data[[#This Row],[PrsntOrd]]-1,IF(OR(Data[[#This Row],[ID]]=B886+8,Data[[#This Row],[ID]]=B886-8),"Y",""),"")</f>
        <v/>
      </c>
    </row>
    <row r="888" spans="1:13">
      <c r="A888">
        <v>122</v>
      </c>
      <c r="B888">
        <v>11</v>
      </c>
      <c r="C888" t="s">
        <v>35</v>
      </c>
      <c r="D888" t="s">
        <v>36</v>
      </c>
      <c r="E888" t="s">
        <v>22</v>
      </c>
      <c r="F888">
        <v>10.220000000000001</v>
      </c>
      <c r="G888" t="s">
        <v>16</v>
      </c>
      <c r="H888" t="s">
        <v>15</v>
      </c>
      <c r="I888" t="str">
        <f>IF(Data[[#This Row],[Truth Value]]=Data[[#This Row],[Correct]], "", "1")</f>
        <v>1</v>
      </c>
      <c r="J888">
        <v>18</v>
      </c>
      <c r="K8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888">
        <f>INDEX(Sheet9!H$1:H$30,MATCH(Data[[#This Row],[Subject]],Sheet9!A$1:A$30))</f>
        <v>0.9375</v>
      </c>
      <c r="M888" t="str">
        <f>IF(J887=Data[[#This Row],[PrsntOrd]]-1,IF(OR(Data[[#This Row],[ID]]=B887+8,Data[[#This Row],[ID]]=B887-8),"Y",""),"")</f>
        <v/>
      </c>
    </row>
    <row r="889" spans="1:13">
      <c r="A889">
        <v>122</v>
      </c>
      <c r="B889">
        <v>7</v>
      </c>
      <c r="C889" t="s">
        <v>20</v>
      </c>
      <c r="D889" t="s">
        <v>21</v>
      </c>
      <c r="E889" t="s">
        <v>22</v>
      </c>
      <c r="F889">
        <v>7.907</v>
      </c>
      <c r="G889" t="s">
        <v>19</v>
      </c>
      <c r="H889" t="s">
        <v>22</v>
      </c>
      <c r="I889" t="str">
        <f>IF(Data[[#This Row],[Truth Value]]=Data[[#This Row],[Correct]], "", "1")</f>
        <v/>
      </c>
      <c r="J889">
        <v>19</v>
      </c>
      <c r="K8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89">
        <f>INDEX(Sheet9!H$1:H$30,MATCH(Data[[#This Row],[Subject]],Sheet9!A$1:A$30))</f>
        <v>0.9375</v>
      </c>
      <c r="M889" t="str">
        <f>IF(J888=Data[[#This Row],[PrsntOrd]]-1,IF(OR(Data[[#This Row],[ID]]=B888+8,Data[[#This Row],[ID]]=B888-8),"Y",""),"")</f>
        <v/>
      </c>
    </row>
    <row r="890" spans="1:13">
      <c r="A890">
        <v>122</v>
      </c>
      <c r="B890">
        <v>16</v>
      </c>
      <c r="C890" t="s">
        <v>13</v>
      </c>
      <c r="D890" t="s">
        <v>14</v>
      </c>
      <c r="E890" t="s">
        <v>22</v>
      </c>
      <c r="F890">
        <v>10.82</v>
      </c>
      <c r="G890" t="s">
        <v>16</v>
      </c>
      <c r="H890" t="s">
        <v>15</v>
      </c>
      <c r="I890" t="str">
        <f>IF(Data[[#This Row],[Truth Value]]=Data[[#This Row],[Correct]], "", "1")</f>
        <v>1</v>
      </c>
      <c r="J890">
        <v>22</v>
      </c>
      <c r="K8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890">
        <f>INDEX(Sheet9!H$1:H$30,MATCH(Data[[#This Row],[Subject]],Sheet9!A$1:A$30))</f>
        <v>0.9375</v>
      </c>
      <c r="M890" t="str">
        <f>IF(J889=Data[[#This Row],[PrsntOrd]]-1,IF(OR(Data[[#This Row],[ID]]=B889+8,Data[[#This Row],[ID]]=B889-8),"Y",""),"")</f>
        <v/>
      </c>
    </row>
    <row r="891" spans="1:13">
      <c r="A891">
        <v>122</v>
      </c>
      <c r="B891">
        <v>8</v>
      </c>
      <c r="C891" t="s">
        <v>27</v>
      </c>
      <c r="D891" t="s">
        <v>28</v>
      </c>
      <c r="E891" t="s">
        <v>22</v>
      </c>
      <c r="F891">
        <v>5.94</v>
      </c>
      <c r="G891" t="s">
        <v>19</v>
      </c>
      <c r="H891" t="s">
        <v>22</v>
      </c>
      <c r="I891" t="str">
        <f>IF(Data[[#This Row],[Truth Value]]=Data[[#This Row],[Correct]], "", "1")</f>
        <v/>
      </c>
      <c r="J891">
        <v>24</v>
      </c>
      <c r="K8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91">
        <f>INDEX(Sheet9!H$1:H$30,MATCH(Data[[#This Row],[Subject]],Sheet9!A$1:A$30))</f>
        <v>0.9375</v>
      </c>
      <c r="M891" t="str">
        <f>IF(J890=Data[[#This Row],[PrsntOrd]]-1,IF(OR(Data[[#This Row],[ID]]=B890+8,Data[[#This Row],[ID]]=B890-8),"Y",""),"")</f>
        <v/>
      </c>
    </row>
    <row r="892" spans="1:13">
      <c r="A892">
        <v>122</v>
      </c>
      <c r="B892">
        <v>12</v>
      </c>
      <c r="C892" t="s">
        <v>41</v>
      </c>
      <c r="D892" t="s">
        <v>42</v>
      </c>
      <c r="E892" t="s">
        <v>15</v>
      </c>
      <c r="F892">
        <v>7.306</v>
      </c>
      <c r="G892" t="s">
        <v>16</v>
      </c>
      <c r="H892" t="s">
        <v>22</v>
      </c>
      <c r="I892" t="str">
        <f>IF(Data[[#This Row],[Truth Value]]=Data[[#This Row],[Correct]], "", "1")</f>
        <v>1</v>
      </c>
      <c r="J892">
        <v>28</v>
      </c>
      <c r="K8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892">
        <f>INDEX(Sheet9!H$1:H$30,MATCH(Data[[#This Row],[Subject]],Sheet9!A$1:A$30))</f>
        <v>0.9375</v>
      </c>
      <c r="M892" t="str">
        <f>IF(J891=Data[[#This Row],[PrsntOrd]]-1,IF(OR(Data[[#This Row],[ID]]=B891+8,Data[[#This Row],[ID]]=B891-8),"Y",""),"")</f>
        <v/>
      </c>
    </row>
    <row r="893" spans="1:13">
      <c r="A893">
        <v>122</v>
      </c>
      <c r="B893">
        <v>3</v>
      </c>
      <c r="C893" t="s">
        <v>39</v>
      </c>
      <c r="D893" t="s">
        <v>36</v>
      </c>
      <c r="E893" t="s">
        <v>15</v>
      </c>
      <c r="F893">
        <v>4.5529999999999999</v>
      </c>
      <c r="G893" t="s">
        <v>19</v>
      </c>
      <c r="H893" t="s">
        <v>15</v>
      </c>
      <c r="I893" t="str">
        <f>IF(Data[[#This Row],[Truth Value]]=Data[[#This Row],[Correct]], "", "1")</f>
        <v/>
      </c>
      <c r="J893">
        <v>30</v>
      </c>
      <c r="K8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93">
        <f>INDEX(Sheet9!H$1:H$30,MATCH(Data[[#This Row],[Subject]],Sheet9!A$1:A$30))</f>
        <v>0.9375</v>
      </c>
      <c r="M893" t="str">
        <f>IF(J892=Data[[#This Row],[PrsntOrd]]-1,IF(OR(Data[[#This Row],[ID]]=B892+8,Data[[#This Row],[ID]]=B892-8),"Y",""),"")</f>
        <v/>
      </c>
    </row>
    <row r="894" spans="1:13">
      <c r="A894">
        <v>122</v>
      </c>
      <c r="B894">
        <v>9</v>
      </c>
      <c r="C894" t="s">
        <v>23</v>
      </c>
      <c r="D894" t="s">
        <v>24</v>
      </c>
      <c r="E894" t="s">
        <v>22</v>
      </c>
      <c r="F894">
        <v>10.49</v>
      </c>
      <c r="G894" t="s">
        <v>16</v>
      </c>
      <c r="H894" t="s">
        <v>15</v>
      </c>
      <c r="I894" t="str">
        <f>IF(Data[[#This Row],[Truth Value]]=Data[[#This Row],[Correct]], "", "1")</f>
        <v>1</v>
      </c>
      <c r="J894">
        <v>34</v>
      </c>
      <c r="K8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894">
        <f>INDEX(Sheet9!H$1:H$30,MATCH(Data[[#This Row],[Subject]],Sheet9!A$1:A$30))</f>
        <v>0.9375</v>
      </c>
      <c r="M894" t="str">
        <f>IF(J893=Data[[#This Row],[PrsntOrd]]-1,IF(OR(Data[[#This Row],[ID]]=B893+8,Data[[#This Row],[ID]]=B893-8),"Y",""),"")</f>
        <v/>
      </c>
    </row>
    <row r="895" spans="1:13">
      <c r="A895">
        <v>122</v>
      </c>
      <c r="B895">
        <v>1</v>
      </c>
      <c r="C895" t="s">
        <v>45</v>
      </c>
      <c r="D895" t="s">
        <v>46</v>
      </c>
      <c r="E895" t="s">
        <v>22</v>
      </c>
      <c r="F895">
        <v>4.4029999999999996</v>
      </c>
      <c r="G895" t="s">
        <v>19</v>
      </c>
      <c r="H895" t="s">
        <v>22</v>
      </c>
      <c r="I895" t="str">
        <f>IF(Data[[#This Row],[Truth Value]]=Data[[#This Row],[Correct]], "", "1")</f>
        <v/>
      </c>
      <c r="J895">
        <v>35</v>
      </c>
      <c r="K8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95">
        <f>INDEX(Sheet9!H$1:H$30,MATCH(Data[[#This Row],[Subject]],Sheet9!A$1:A$30))</f>
        <v>0.9375</v>
      </c>
      <c r="M895" t="str">
        <f>IF(J894=Data[[#This Row],[PrsntOrd]]-1,IF(OR(Data[[#This Row],[ID]]=B894+8,Data[[#This Row],[ID]]=B894-8),"Y",""),"")</f>
        <v>Y</v>
      </c>
    </row>
    <row r="896" spans="1:13">
      <c r="A896">
        <v>122</v>
      </c>
      <c r="B896">
        <v>2</v>
      </c>
      <c r="C896" t="s">
        <v>40</v>
      </c>
      <c r="D896" t="s">
        <v>30</v>
      </c>
      <c r="E896" t="s">
        <v>15</v>
      </c>
      <c r="F896">
        <v>4.8650000000000002</v>
      </c>
      <c r="G896" t="s">
        <v>19</v>
      </c>
      <c r="H896" t="s">
        <v>15</v>
      </c>
      <c r="I896" t="str">
        <f>IF(Data[[#This Row],[Truth Value]]=Data[[#This Row],[Correct]], "", "1")</f>
        <v/>
      </c>
      <c r="J896">
        <v>39</v>
      </c>
      <c r="K8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896">
        <f>INDEX(Sheet9!H$1:H$30,MATCH(Data[[#This Row],[Subject]],Sheet9!A$1:A$30))</f>
        <v>0.9375</v>
      </c>
      <c r="M896" t="str">
        <f>IF(J895=Data[[#This Row],[PrsntOrd]]-1,IF(OR(Data[[#This Row],[ID]]=B895+8,Data[[#This Row],[ID]]=B895-8),"Y",""),"")</f>
        <v/>
      </c>
    </row>
    <row r="897" spans="1:13">
      <c r="A897">
        <v>122</v>
      </c>
      <c r="B897">
        <v>10</v>
      </c>
      <c r="C897" t="s">
        <v>29</v>
      </c>
      <c r="D897" t="s">
        <v>30</v>
      </c>
      <c r="E897" t="s">
        <v>22</v>
      </c>
      <c r="F897">
        <v>6.85</v>
      </c>
      <c r="G897" t="s">
        <v>16</v>
      </c>
      <c r="H897" t="s">
        <v>22</v>
      </c>
      <c r="I897" t="str">
        <f>IF(Data[[#This Row],[Truth Value]]=Data[[#This Row],[Correct]], "", "1")</f>
        <v/>
      </c>
      <c r="J897">
        <v>40</v>
      </c>
      <c r="K8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897">
        <f>INDEX(Sheet9!H$1:H$30,MATCH(Data[[#This Row],[Subject]],Sheet9!A$1:A$30))</f>
        <v>0.9375</v>
      </c>
      <c r="M897" t="str">
        <f>IF(J896=Data[[#This Row],[PrsntOrd]]-1,IF(OR(Data[[#This Row],[ID]]=B896+8,Data[[#This Row],[ID]]=B896-8),"Y",""),"")</f>
        <v>Y</v>
      </c>
    </row>
    <row r="898" spans="1:13">
      <c r="A898">
        <v>122</v>
      </c>
      <c r="B898">
        <v>17</v>
      </c>
      <c r="C898" t="s">
        <v>47</v>
      </c>
      <c r="D898" t="s">
        <v>48</v>
      </c>
      <c r="E898" t="s">
        <v>15</v>
      </c>
      <c r="F898">
        <v>6.22</v>
      </c>
      <c r="G898" t="s">
        <v>49</v>
      </c>
      <c r="H898" t="s">
        <v>15</v>
      </c>
      <c r="I898" t="str">
        <f>IF(Data[[#This Row],[Truth Value]]=Data[[#This Row],[Correct]], "", "1")</f>
        <v/>
      </c>
      <c r="J898">
        <v>23</v>
      </c>
      <c r="K8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98">
        <f>INDEX(Sheet9!H$1:H$30,MATCH(Data[[#This Row],[Subject]],Sheet9!A$1:A$30))</f>
        <v>0.9375</v>
      </c>
      <c r="M898" t="str">
        <f>IF(J897=Data[[#This Row],[PrsntOrd]]-1,IF(OR(Data[[#This Row],[ID]]=B897+8,Data[[#This Row],[ID]]=B897-8),"Y",""),"")</f>
        <v/>
      </c>
    </row>
    <row r="899" spans="1:13">
      <c r="A899">
        <v>122</v>
      </c>
      <c r="B899">
        <v>18</v>
      </c>
      <c r="C899" t="s">
        <v>50</v>
      </c>
      <c r="D899" t="s">
        <v>51</v>
      </c>
      <c r="E899" t="s">
        <v>15</v>
      </c>
      <c r="F899">
        <v>7.1719999999999997</v>
      </c>
      <c r="G899" t="s">
        <v>49</v>
      </c>
      <c r="H899" t="s">
        <v>15</v>
      </c>
      <c r="I899" t="str">
        <f>IF(Data[[#This Row],[Truth Value]]=Data[[#This Row],[Correct]], "", "1")</f>
        <v/>
      </c>
      <c r="J899">
        <v>10</v>
      </c>
      <c r="K8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899">
        <f>INDEX(Sheet9!H$1:H$30,MATCH(Data[[#This Row],[Subject]],Sheet9!A$1:A$30))</f>
        <v>0.9375</v>
      </c>
      <c r="M899" t="str">
        <f>IF(J898=Data[[#This Row],[PrsntOrd]]-1,IF(OR(Data[[#This Row],[ID]]=B898+8,Data[[#This Row],[ID]]=B898-8),"Y",""),"")</f>
        <v/>
      </c>
    </row>
    <row r="900" spans="1:13">
      <c r="A900">
        <v>122</v>
      </c>
      <c r="B900">
        <v>19</v>
      </c>
      <c r="C900" t="s">
        <v>52</v>
      </c>
      <c r="D900" t="s">
        <v>53</v>
      </c>
      <c r="E900" t="s">
        <v>22</v>
      </c>
      <c r="F900">
        <v>16.329999999999998</v>
      </c>
      <c r="G900" t="s">
        <v>49</v>
      </c>
      <c r="H900" t="s">
        <v>22</v>
      </c>
      <c r="I900" t="str">
        <f>IF(Data[[#This Row],[Truth Value]]=Data[[#This Row],[Correct]], "", "1")</f>
        <v/>
      </c>
      <c r="J900">
        <v>1</v>
      </c>
      <c r="K9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00">
        <f>INDEX(Sheet9!H$1:H$30,MATCH(Data[[#This Row],[Subject]],Sheet9!A$1:A$30))</f>
        <v>0.9375</v>
      </c>
      <c r="M900" t="str">
        <f>IF(J899=Data[[#This Row],[PrsntOrd]]-1,IF(OR(Data[[#This Row],[ID]]=B899+8,Data[[#This Row],[ID]]=B899-8),"Y",""),"")</f>
        <v/>
      </c>
    </row>
    <row r="901" spans="1:13">
      <c r="A901">
        <v>122</v>
      </c>
      <c r="B901">
        <v>20</v>
      </c>
      <c r="C901" t="s">
        <v>54</v>
      </c>
      <c r="D901" t="s">
        <v>55</v>
      </c>
      <c r="E901" t="s">
        <v>22</v>
      </c>
      <c r="F901">
        <v>3.819</v>
      </c>
      <c r="G901" t="s">
        <v>49</v>
      </c>
      <c r="H901" t="s">
        <v>22</v>
      </c>
      <c r="I901" t="str">
        <f>IF(Data[[#This Row],[Truth Value]]=Data[[#This Row],[Correct]], "", "1")</f>
        <v/>
      </c>
      <c r="J901">
        <v>27</v>
      </c>
      <c r="K9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01">
        <f>INDEX(Sheet9!H$1:H$30,MATCH(Data[[#This Row],[Subject]],Sheet9!A$1:A$30))</f>
        <v>0.9375</v>
      </c>
      <c r="M901" t="str">
        <f>IF(J900=Data[[#This Row],[PrsntOrd]]-1,IF(OR(Data[[#This Row],[ID]]=B900+8,Data[[#This Row],[ID]]=B900-8),"Y",""),"")</f>
        <v/>
      </c>
    </row>
    <row r="902" spans="1:13">
      <c r="A902">
        <v>122</v>
      </c>
      <c r="B902">
        <v>21</v>
      </c>
      <c r="C902" t="s">
        <v>56</v>
      </c>
      <c r="D902" t="s">
        <v>57</v>
      </c>
      <c r="E902" t="s">
        <v>22</v>
      </c>
      <c r="F902">
        <v>7.1859999999999999</v>
      </c>
      <c r="G902" t="s">
        <v>49</v>
      </c>
      <c r="H902" t="s">
        <v>22</v>
      </c>
      <c r="I902" t="str">
        <f>IF(Data[[#This Row],[Truth Value]]=Data[[#This Row],[Correct]], "", "1")</f>
        <v/>
      </c>
      <c r="J902">
        <v>37</v>
      </c>
      <c r="K9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02">
        <f>INDEX(Sheet9!H$1:H$30,MATCH(Data[[#This Row],[Subject]],Sheet9!A$1:A$30))</f>
        <v>0.9375</v>
      </c>
      <c r="M902" t="str">
        <f>IF(J901=Data[[#This Row],[PrsntOrd]]-1,IF(OR(Data[[#This Row],[ID]]=B901+8,Data[[#This Row],[ID]]=B901-8),"Y",""),"")</f>
        <v/>
      </c>
    </row>
    <row r="903" spans="1:13">
      <c r="A903">
        <v>122</v>
      </c>
      <c r="B903">
        <v>22</v>
      </c>
      <c r="C903" t="s">
        <v>58</v>
      </c>
      <c r="D903" t="s">
        <v>59</v>
      </c>
      <c r="E903" t="s">
        <v>15</v>
      </c>
      <c r="F903">
        <v>3.3370000000000002</v>
      </c>
      <c r="G903" t="s">
        <v>49</v>
      </c>
      <c r="H903" t="s">
        <v>15</v>
      </c>
      <c r="I903" t="str">
        <f>IF(Data[[#This Row],[Truth Value]]=Data[[#This Row],[Correct]], "", "1")</f>
        <v/>
      </c>
      <c r="J903">
        <v>32</v>
      </c>
      <c r="K9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03">
        <f>INDEX(Sheet9!H$1:H$30,MATCH(Data[[#This Row],[Subject]],Sheet9!A$1:A$30))</f>
        <v>0.9375</v>
      </c>
      <c r="M903" t="str">
        <f>IF(J902=Data[[#This Row],[PrsntOrd]]-1,IF(OR(Data[[#This Row],[ID]]=B902+8,Data[[#This Row],[ID]]=B902-8),"Y",""),"")</f>
        <v/>
      </c>
    </row>
    <row r="904" spans="1:13">
      <c r="A904">
        <v>122</v>
      </c>
      <c r="B904">
        <v>23</v>
      </c>
      <c r="C904" t="s">
        <v>60</v>
      </c>
      <c r="D904" t="s">
        <v>98</v>
      </c>
      <c r="E904" t="s">
        <v>15</v>
      </c>
      <c r="F904">
        <v>5.7469999999999999</v>
      </c>
      <c r="G904" t="s">
        <v>49</v>
      </c>
      <c r="H904" t="s">
        <v>15</v>
      </c>
      <c r="I904" t="str">
        <f>IF(Data[[#This Row],[Truth Value]]=Data[[#This Row],[Correct]], "", "1")</f>
        <v/>
      </c>
      <c r="J904">
        <v>15</v>
      </c>
      <c r="K9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04">
        <f>INDEX(Sheet9!H$1:H$30,MATCH(Data[[#This Row],[Subject]],Sheet9!A$1:A$30))</f>
        <v>0.9375</v>
      </c>
      <c r="M904" t="str">
        <f>IF(J903=Data[[#This Row],[PrsntOrd]]-1,IF(OR(Data[[#This Row],[ID]]=B903+8,Data[[#This Row],[ID]]=B903-8),"Y",""),"")</f>
        <v/>
      </c>
    </row>
    <row r="905" spans="1:13">
      <c r="A905">
        <v>122</v>
      </c>
      <c r="B905">
        <v>24</v>
      </c>
      <c r="C905" t="s">
        <v>62</v>
      </c>
      <c r="D905" t="s">
        <v>63</v>
      </c>
      <c r="E905" t="s">
        <v>22</v>
      </c>
      <c r="F905">
        <v>5.0919999999999996</v>
      </c>
      <c r="G905" t="s">
        <v>49</v>
      </c>
      <c r="H905" t="s">
        <v>22</v>
      </c>
      <c r="I905" t="str">
        <f>IF(Data[[#This Row],[Truth Value]]=Data[[#This Row],[Correct]], "", "1")</f>
        <v/>
      </c>
      <c r="J905">
        <v>16</v>
      </c>
      <c r="K9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05">
        <f>INDEX(Sheet9!H$1:H$30,MATCH(Data[[#This Row],[Subject]],Sheet9!A$1:A$30))</f>
        <v>0.9375</v>
      </c>
      <c r="M905" t="str">
        <f>IF(J904=Data[[#This Row],[PrsntOrd]]-1,IF(OR(Data[[#This Row],[ID]]=B904+8,Data[[#This Row],[ID]]=B904-8),"Y",""),"")</f>
        <v/>
      </c>
    </row>
    <row r="906" spans="1:13">
      <c r="A906">
        <v>122</v>
      </c>
      <c r="B906">
        <v>25</v>
      </c>
      <c r="C906" t="s">
        <v>64</v>
      </c>
      <c r="D906" t="s">
        <v>65</v>
      </c>
      <c r="E906" t="s">
        <v>15</v>
      </c>
      <c r="F906">
        <v>5.4420000000000002</v>
      </c>
      <c r="G906" t="s">
        <v>66</v>
      </c>
      <c r="H906" t="s">
        <v>15</v>
      </c>
      <c r="I906" t="str">
        <f>IF(Data[[#This Row],[Truth Value]]=Data[[#This Row],[Correct]], "", "1")</f>
        <v/>
      </c>
      <c r="J906">
        <v>29</v>
      </c>
      <c r="K9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06">
        <f>INDEX(Sheet9!H$1:H$30,MATCH(Data[[#This Row],[Subject]],Sheet9!A$1:A$30))</f>
        <v>0.9375</v>
      </c>
      <c r="M906" t="str">
        <f>IF(J905=Data[[#This Row],[PrsntOrd]]-1,IF(OR(Data[[#This Row],[ID]]=B905+8,Data[[#This Row],[ID]]=B905-8),"Y",""),"")</f>
        <v/>
      </c>
    </row>
    <row r="907" spans="1:13">
      <c r="A907">
        <v>122</v>
      </c>
      <c r="B907">
        <v>26</v>
      </c>
      <c r="C907" t="s">
        <v>67</v>
      </c>
      <c r="D907" t="s">
        <v>68</v>
      </c>
      <c r="E907" t="s">
        <v>22</v>
      </c>
      <c r="F907">
        <v>7.1390000000000002</v>
      </c>
      <c r="G907" t="s">
        <v>66</v>
      </c>
      <c r="H907" t="s">
        <v>22</v>
      </c>
      <c r="I907" t="str">
        <f>IF(Data[[#This Row],[Truth Value]]=Data[[#This Row],[Correct]], "", "1")</f>
        <v/>
      </c>
      <c r="J907">
        <v>5</v>
      </c>
      <c r="K9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07">
        <f>INDEX(Sheet9!H$1:H$30,MATCH(Data[[#This Row],[Subject]],Sheet9!A$1:A$30))</f>
        <v>0.9375</v>
      </c>
      <c r="M907" t="str">
        <f>IF(J906=Data[[#This Row],[PrsntOrd]]-1,IF(OR(Data[[#This Row],[ID]]=B906+8,Data[[#This Row],[ID]]=B906-8),"Y",""),"")</f>
        <v/>
      </c>
    </row>
    <row r="908" spans="1:13">
      <c r="A908">
        <v>122</v>
      </c>
      <c r="B908">
        <v>27</v>
      </c>
      <c r="C908" t="s">
        <v>69</v>
      </c>
      <c r="D908" t="s">
        <v>70</v>
      </c>
      <c r="E908" t="s">
        <v>15</v>
      </c>
      <c r="F908">
        <v>6.6509999999999998</v>
      </c>
      <c r="G908" t="s">
        <v>66</v>
      </c>
      <c r="H908" t="s">
        <v>15</v>
      </c>
      <c r="I908" t="str">
        <f>IF(Data[[#This Row],[Truth Value]]=Data[[#This Row],[Correct]], "", "1")</f>
        <v/>
      </c>
      <c r="J908">
        <v>25</v>
      </c>
      <c r="K9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08">
        <f>INDEX(Sheet9!H$1:H$30,MATCH(Data[[#This Row],[Subject]],Sheet9!A$1:A$30))</f>
        <v>0.9375</v>
      </c>
      <c r="M908" t="str">
        <f>IF(J907=Data[[#This Row],[PrsntOrd]]-1,IF(OR(Data[[#This Row],[ID]]=B907+8,Data[[#This Row],[ID]]=B907-8),"Y",""),"")</f>
        <v/>
      </c>
    </row>
    <row r="909" spans="1:13">
      <c r="A909">
        <v>122</v>
      </c>
      <c r="B909">
        <v>28</v>
      </c>
      <c r="C909" t="s">
        <v>71</v>
      </c>
      <c r="D909" t="s">
        <v>72</v>
      </c>
      <c r="E909" t="s">
        <v>15</v>
      </c>
      <c r="F909">
        <v>6.25</v>
      </c>
      <c r="G909" t="s">
        <v>66</v>
      </c>
      <c r="H909" t="s">
        <v>15</v>
      </c>
      <c r="I909" t="str">
        <f>IF(Data[[#This Row],[Truth Value]]=Data[[#This Row],[Correct]], "", "1")</f>
        <v/>
      </c>
      <c r="J909">
        <v>6</v>
      </c>
      <c r="K9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09">
        <f>INDEX(Sheet9!H$1:H$30,MATCH(Data[[#This Row],[Subject]],Sheet9!A$1:A$30))</f>
        <v>0.9375</v>
      </c>
      <c r="M909" t="str">
        <f>IF(J908=Data[[#This Row],[PrsntOrd]]-1,IF(OR(Data[[#This Row],[ID]]=B908+8,Data[[#This Row],[ID]]=B908-8),"Y",""),"")</f>
        <v/>
      </c>
    </row>
    <row r="910" spans="1:13">
      <c r="A910">
        <v>122</v>
      </c>
      <c r="B910">
        <v>29</v>
      </c>
      <c r="C910" t="s">
        <v>73</v>
      </c>
      <c r="D910" t="s">
        <v>74</v>
      </c>
      <c r="E910" t="s">
        <v>15</v>
      </c>
      <c r="F910">
        <v>4.4340000000000002</v>
      </c>
      <c r="G910" t="s">
        <v>66</v>
      </c>
      <c r="H910" t="s">
        <v>15</v>
      </c>
      <c r="I910" t="str">
        <f>IF(Data[[#This Row],[Truth Value]]=Data[[#This Row],[Correct]], "", "1")</f>
        <v/>
      </c>
      <c r="J910">
        <v>38</v>
      </c>
      <c r="K9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10">
        <f>INDEX(Sheet9!H$1:H$30,MATCH(Data[[#This Row],[Subject]],Sheet9!A$1:A$30))</f>
        <v>0.9375</v>
      </c>
      <c r="M910" t="str">
        <f>IF(J909=Data[[#This Row],[PrsntOrd]]-1,IF(OR(Data[[#This Row],[ID]]=B909+8,Data[[#This Row],[ID]]=B909-8),"Y",""),"")</f>
        <v/>
      </c>
    </row>
    <row r="911" spans="1:13">
      <c r="A911">
        <v>122</v>
      </c>
      <c r="B911">
        <v>30</v>
      </c>
      <c r="C911" t="s">
        <v>75</v>
      </c>
      <c r="D911" t="s">
        <v>76</v>
      </c>
      <c r="E911" t="s">
        <v>22</v>
      </c>
      <c r="F911">
        <v>6.282</v>
      </c>
      <c r="G911" t="s">
        <v>66</v>
      </c>
      <c r="H911" t="s">
        <v>22</v>
      </c>
      <c r="I911" t="str">
        <f>IF(Data[[#This Row],[Truth Value]]=Data[[#This Row],[Correct]], "", "1")</f>
        <v/>
      </c>
      <c r="J911">
        <v>20</v>
      </c>
      <c r="K9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11">
        <f>INDEX(Sheet9!H$1:H$30,MATCH(Data[[#This Row],[Subject]],Sheet9!A$1:A$30))</f>
        <v>0.9375</v>
      </c>
      <c r="M911" t="str">
        <f>IF(J910=Data[[#This Row],[PrsntOrd]]-1,IF(OR(Data[[#This Row],[ID]]=B910+8,Data[[#This Row],[ID]]=B910-8),"Y",""),"")</f>
        <v/>
      </c>
    </row>
    <row r="912" spans="1:13">
      <c r="A912">
        <v>122</v>
      </c>
      <c r="B912">
        <v>31</v>
      </c>
      <c r="C912" t="s">
        <v>77</v>
      </c>
      <c r="D912" t="s">
        <v>78</v>
      </c>
      <c r="E912" t="s">
        <v>22</v>
      </c>
      <c r="F912">
        <v>5.2990000000000004</v>
      </c>
      <c r="G912" t="s">
        <v>66</v>
      </c>
      <c r="H912" t="s">
        <v>22</v>
      </c>
      <c r="I912" t="str">
        <f>IF(Data[[#This Row],[Truth Value]]=Data[[#This Row],[Correct]], "", "1")</f>
        <v/>
      </c>
      <c r="J912">
        <v>33</v>
      </c>
      <c r="K9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12">
        <f>INDEX(Sheet9!H$1:H$30,MATCH(Data[[#This Row],[Subject]],Sheet9!A$1:A$30))</f>
        <v>0.9375</v>
      </c>
      <c r="M912" t="str">
        <f>IF(J911=Data[[#This Row],[PrsntOrd]]-1,IF(OR(Data[[#This Row],[ID]]=B911+8,Data[[#This Row],[ID]]=B911-8),"Y",""),"")</f>
        <v/>
      </c>
    </row>
    <row r="913" spans="1:13">
      <c r="A913">
        <v>122</v>
      </c>
      <c r="B913">
        <v>32</v>
      </c>
      <c r="C913" t="s">
        <v>79</v>
      </c>
      <c r="D913" t="s">
        <v>80</v>
      </c>
      <c r="E913" t="s">
        <v>22</v>
      </c>
      <c r="F913">
        <v>4.2169999999999996</v>
      </c>
      <c r="G913" t="s">
        <v>66</v>
      </c>
      <c r="H913" t="s">
        <v>22</v>
      </c>
      <c r="I913" t="str">
        <f>IF(Data[[#This Row],[Truth Value]]=Data[[#This Row],[Correct]], "", "1")</f>
        <v/>
      </c>
      <c r="J913">
        <v>11</v>
      </c>
      <c r="K9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13">
        <f>INDEX(Sheet9!H$1:H$30,MATCH(Data[[#This Row],[Subject]],Sheet9!A$1:A$30))</f>
        <v>0.9375</v>
      </c>
      <c r="M913" t="str">
        <f>IF(J912=Data[[#This Row],[PrsntOrd]]-1,IF(OR(Data[[#This Row],[ID]]=B912+8,Data[[#This Row],[ID]]=B912-8),"Y",""),"")</f>
        <v/>
      </c>
    </row>
    <row r="914" spans="1:13">
      <c r="A914">
        <v>122</v>
      </c>
      <c r="B914">
        <v>33</v>
      </c>
      <c r="C914" t="s">
        <v>81</v>
      </c>
      <c r="D914" t="s">
        <v>82</v>
      </c>
      <c r="E914" t="s">
        <v>22</v>
      </c>
      <c r="F914">
        <v>4.3620000000000001</v>
      </c>
      <c r="G914" t="s">
        <v>83</v>
      </c>
      <c r="H914" t="s">
        <v>22</v>
      </c>
      <c r="I914" t="str">
        <f>IF(Data[[#This Row],[Truth Value]]=Data[[#This Row],[Correct]], "", "1")</f>
        <v/>
      </c>
      <c r="J914">
        <v>14</v>
      </c>
      <c r="K9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14">
        <f>INDEX(Sheet9!H$1:H$30,MATCH(Data[[#This Row],[Subject]],Sheet9!A$1:A$30))</f>
        <v>0.9375</v>
      </c>
      <c r="M914" t="str">
        <f>IF(J913=Data[[#This Row],[PrsntOrd]]-1,IF(OR(Data[[#This Row],[ID]]=B913+8,Data[[#This Row],[ID]]=B913-8),"Y",""),"")</f>
        <v/>
      </c>
    </row>
    <row r="915" spans="1:13">
      <c r="A915">
        <v>122</v>
      </c>
      <c r="B915">
        <v>34</v>
      </c>
      <c r="C915" t="s">
        <v>84</v>
      </c>
      <c r="D915" t="s">
        <v>85</v>
      </c>
      <c r="E915" t="s">
        <v>15</v>
      </c>
      <c r="F915">
        <v>6.5060000000000002</v>
      </c>
      <c r="G915" t="s">
        <v>83</v>
      </c>
      <c r="H915" t="s">
        <v>15</v>
      </c>
      <c r="I915" t="str">
        <f>IF(Data[[#This Row],[Truth Value]]=Data[[#This Row],[Correct]], "", "1")</f>
        <v/>
      </c>
      <c r="J915">
        <v>21</v>
      </c>
      <c r="K9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15">
        <f>INDEX(Sheet9!H$1:H$30,MATCH(Data[[#This Row],[Subject]],Sheet9!A$1:A$30))</f>
        <v>0.9375</v>
      </c>
      <c r="M915" t="str">
        <f>IF(J914=Data[[#This Row],[PrsntOrd]]-1,IF(OR(Data[[#This Row],[ID]]=B914+8,Data[[#This Row],[ID]]=B914-8),"Y",""),"")</f>
        <v/>
      </c>
    </row>
    <row r="916" spans="1:13">
      <c r="A916">
        <v>122</v>
      </c>
      <c r="B916">
        <v>35</v>
      </c>
      <c r="C916" t="s">
        <v>86</v>
      </c>
      <c r="D916" t="s">
        <v>87</v>
      </c>
      <c r="E916" t="s">
        <v>22</v>
      </c>
      <c r="F916">
        <v>7.7720000000000002</v>
      </c>
      <c r="G916" t="s">
        <v>83</v>
      </c>
      <c r="H916" t="s">
        <v>22</v>
      </c>
      <c r="I916" t="str">
        <f>IF(Data[[#This Row],[Truth Value]]=Data[[#This Row],[Correct]], "", "1")</f>
        <v/>
      </c>
      <c r="J916">
        <v>17</v>
      </c>
      <c r="K9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16">
        <f>INDEX(Sheet9!H$1:H$30,MATCH(Data[[#This Row],[Subject]],Sheet9!A$1:A$30))</f>
        <v>0.9375</v>
      </c>
      <c r="M916" t="str">
        <f>IF(J915=Data[[#This Row],[PrsntOrd]]-1,IF(OR(Data[[#This Row],[ID]]=B915+8,Data[[#This Row],[ID]]=B915-8),"Y",""),"")</f>
        <v/>
      </c>
    </row>
    <row r="917" spans="1:13">
      <c r="A917">
        <v>122</v>
      </c>
      <c r="B917">
        <v>36</v>
      </c>
      <c r="C917" t="s">
        <v>88</v>
      </c>
      <c r="D917" t="s">
        <v>89</v>
      </c>
      <c r="E917" t="s">
        <v>22</v>
      </c>
      <c r="F917">
        <v>5.5789999999999997</v>
      </c>
      <c r="G917" t="s">
        <v>83</v>
      </c>
      <c r="H917" t="s">
        <v>22</v>
      </c>
      <c r="I917" t="str">
        <f>IF(Data[[#This Row],[Truth Value]]=Data[[#This Row],[Correct]], "", "1")</f>
        <v/>
      </c>
      <c r="J917">
        <v>3</v>
      </c>
      <c r="K9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17">
        <f>INDEX(Sheet9!H$1:H$30,MATCH(Data[[#This Row],[Subject]],Sheet9!A$1:A$30))</f>
        <v>0.9375</v>
      </c>
      <c r="M917" t="str">
        <f>IF(J916=Data[[#This Row],[PrsntOrd]]-1,IF(OR(Data[[#This Row],[ID]]=B916+8,Data[[#This Row],[ID]]=B916-8),"Y",""),"")</f>
        <v/>
      </c>
    </row>
    <row r="918" spans="1:13">
      <c r="A918">
        <v>122</v>
      </c>
      <c r="B918">
        <v>37</v>
      </c>
      <c r="C918" t="s">
        <v>90</v>
      </c>
      <c r="D918" t="s">
        <v>91</v>
      </c>
      <c r="E918" t="s">
        <v>15</v>
      </c>
      <c r="F918">
        <v>5.2590000000000003</v>
      </c>
      <c r="G918" t="s">
        <v>83</v>
      </c>
      <c r="H918" t="s">
        <v>15</v>
      </c>
      <c r="I918" t="str">
        <f>IF(Data[[#This Row],[Truth Value]]=Data[[#This Row],[Correct]], "", "1")</f>
        <v/>
      </c>
      <c r="J918">
        <v>36</v>
      </c>
      <c r="K9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18">
        <f>INDEX(Sheet9!H$1:H$30,MATCH(Data[[#This Row],[Subject]],Sheet9!A$1:A$30))</f>
        <v>0.9375</v>
      </c>
      <c r="M918" t="str">
        <f>IF(J917=Data[[#This Row],[PrsntOrd]]-1,IF(OR(Data[[#This Row],[ID]]=B917+8,Data[[#This Row],[ID]]=B917-8),"Y",""),"")</f>
        <v/>
      </c>
    </row>
    <row r="919" spans="1:13">
      <c r="A919">
        <v>122</v>
      </c>
      <c r="B919">
        <v>38</v>
      </c>
      <c r="C919" t="s">
        <v>92</v>
      </c>
      <c r="D919" t="s">
        <v>93</v>
      </c>
      <c r="E919" t="s">
        <v>22</v>
      </c>
      <c r="F919">
        <v>3.09</v>
      </c>
      <c r="G919" t="s">
        <v>83</v>
      </c>
      <c r="H919" t="s">
        <v>22</v>
      </c>
      <c r="I919" t="str">
        <f>IF(Data[[#This Row],[Truth Value]]=Data[[#This Row],[Correct]], "", "1")</f>
        <v/>
      </c>
      <c r="J919">
        <v>8</v>
      </c>
      <c r="K9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19">
        <f>INDEX(Sheet9!H$1:H$30,MATCH(Data[[#This Row],[Subject]],Sheet9!A$1:A$30))</f>
        <v>0.9375</v>
      </c>
      <c r="M919" t="str">
        <f>IF(J918=Data[[#This Row],[PrsntOrd]]-1,IF(OR(Data[[#This Row],[ID]]=B918+8,Data[[#This Row],[ID]]=B918-8),"Y",""),"")</f>
        <v/>
      </c>
    </row>
    <row r="920" spans="1:13">
      <c r="A920">
        <v>122</v>
      </c>
      <c r="B920">
        <v>39</v>
      </c>
      <c r="C920" t="s">
        <v>94</v>
      </c>
      <c r="D920" t="s">
        <v>95</v>
      </c>
      <c r="E920" t="s">
        <v>15</v>
      </c>
      <c r="F920">
        <v>4.819</v>
      </c>
      <c r="G920" t="s">
        <v>83</v>
      </c>
      <c r="H920" t="s">
        <v>15</v>
      </c>
      <c r="I920" t="str">
        <f>IF(Data[[#This Row],[Truth Value]]=Data[[#This Row],[Correct]], "", "1")</f>
        <v/>
      </c>
      <c r="J920">
        <v>26</v>
      </c>
      <c r="K9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20">
        <f>INDEX(Sheet9!H$1:H$30,MATCH(Data[[#This Row],[Subject]],Sheet9!A$1:A$30))</f>
        <v>0.9375</v>
      </c>
      <c r="M920" t="str">
        <f>IF(J919=Data[[#This Row],[PrsntOrd]]-1,IF(OR(Data[[#This Row],[ID]]=B919+8,Data[[#This Row],[ID]]=B919-8),"Y",""),"")</f>
        <v/>
      </c>
    </row>
    <row r="921" spans="1:13">
      <c r="A921">
        <v>122</v>
      </c>
      <c r="B921">
        <v>40</v>
      </c>
      <c r="C921" t="s">
        <v>96</v>
      </c>
      <c r="D921" t="s">
        <v>97</v>
      </c>
      <c r="E921" t="s">
        <v>15</v>
      </c>
      <c r="F921">
        <v>4.6340000000000003</v>
      </c>
      <c r="G921" t="s">
        <v>83</v>
      </c>
      <c r="H921" t="s">
        <v>15</v>
      </c>
      <c r="I921" t="str">
        <f>IF(Data[[#This Row],[Truth Value]]=Data[[#This Row],[Correct]], "", "1")</f>
        <v/>
      </c>
      <c r="J921">
        <v>31</v>
      </c>
      <c r="K9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21">
        <f>INDEX(Sheet9!H$1:H$30,MATCH(Data[[#This Row],[Subject]],Sheet9!A$1:A$30))</f>
        <v>0.9375</v>
      </c>
      <c r="M921" t="str">
        <f>IF(J920=Data[[#This Row],[PrsntOrd]]-1,IF(OR(Data[[#This Row],[ID]]=B920+8,Data[[#This Row],[ID]]=B920-8),"Y",""),"")</f>
        <v/>
      </c>
    </row>
    <row r="922" spans="1:13">
      <c r="A922">
        <v>123</v>
      </c>
      <c r="B922">
        <v>1</v>
      </c>
      <c r="C922" t="s">
        <v>45</v>
      </c>
      <c r="D922" t="s">
        <v>46</v>
      </c>
      <c r="E922" t="s">
        <v>22</v>
      </c>
      <c r="F922">
        <v>5.3529999999999998</v>
      </c>
      <c r="G922" t="s">
        <v>19</v>
      </c>
      <c r="H922" t="s">
        <v>22</v>
      </c>
      <c r="I922" t="str">
        <f>IF(Data[[#This Row],[Truth Value]]=Data[[#This Row],[Correct]], "", "1")</f>
        <v/>
      </c>
      <c r="J922">
        <v>1</v>
      </c>
      <c r="K9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22">
        <f>INDEX(Sheet9!H$1:H$30,MATCH(Data[[#This Row],[Subject]],Sheet9!A$1:A$30))</f>
        <v>0.9375</v>
      </c>
      <c r="M922" t="str">
        <f>IF(J921=Data[[#This Row],[PrsntOrd]]-1,IF(OR(Data[[#This Row],[ID]]=B921+8,Data[[#This Row],[ID]]=B921-8),"Y",""),"")</f>
        <v/>
      </c>
    </row>
    <row r="923" spans="1:13">
      <c r="A923">
        <v>123</v>
      </c>
      <c r="B923">
        <v>12</v>
      </c>
      <c r="C923" t="s">
        <v>41</v>
      </c>
      <c r="D923" t="s">
        <v>42</v>
      </c>
      <c r="E923" t="s">
        <v>15</v>
      </c>
      <c r="F923">
        <v>5.2590000000000003</v>
      </c>
      <c r="G923" t="s">
        <v>16</v>
      </c>
      <c r="H923" t="s">
        <v>22</v>
      </c>
      <c r="I923" t="str">
        <f>IF(Data[[#This Row],[Truth Value]]=Data[[#This Row],[Correct]], "", "1")</f>
        <v>1</v>
      </c>
      <c r="J923">
        <v>2</v>
      </c>
      <c r="K9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923">
        <f>INDEX(Sheet9!H$1:H$30,MATCH(Data[[#This Row],[Subject]],Sheet9!A$1:A$30))</f>
        <v>0.9375</v>
      </c>
      <c r="M923" t="str">
        <f>IF(J922=Data[[#This Row],[PrsntOrd]]-1,IF(OR(Data[[#This Row],[ID]]=B922+8,Data[[#This Row],[ID]]=B922-8),"Y",""),"")</f>
        <v/>
      </c>
    </row>
    <row r="924" spans="1:13">
      <c r="A924">
        <v>123</v>
      </c>
      <c r="B924">
        <v>8</v>
      </c>
      <c r="C924" t="s">
        <v>27</v>
      </c>
      <c r="D924" t="s">
        <v>28</v>
      </c>
      <c r="E924" t="s">
        <v>22</v>
      </c>
      <c r="F924">
        <v>3.355</v>
      </c>
      <c r="G924" t="s">
        <v>19</v>
      </c>
      <c r="H924" t="s">
        <v>22</v>
      </c>
      <c r="I924" t="str">
        <f>IF(Data[[#This Row],[Truth Value]]=Data[[#This Row],[Correct]], "", "1")</f>
        <v/>
      </c>
      <c r="J924">
        <v>6</v>
      </c>
      <c r="K9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24">
        <f>INDEX(Sheet9!H$1:H$30,MATCH(Data[[#This Row],[Subject]],Sheet9!A$1:A$30))</f>
        <v>0.9375</v>
      </c>
      <c r="M924" t="str">
        <f>IF(J923=Data[[#This Row],[PrsntOrd]]-1,IF(OR(Data[[#This Row],[ID]]=B923+8,Data[[#This Row],[ID]]=B923-8),"Y",""),"")</f>
        <v/>
      </c>
    </row>
    <row r="925" spans="1:13">
      <c r="A925">
        <v>123</v>
      </c>
      <c r="B925">
        <v>14</v>
      </c>
      <c r="C925" t="s">
        <v>37</v>
      </c>
      <c r="D925" t="s">
        <v>38</v>
      </c>
      <c r="E925" t="s">
        <v>15</v>
      </c>
      <c r="F925">
        <v>3.5230000000000001</v>
      </c>
      <c r="G925" t="s">
        <v>16</v>
      </c>
      <c r="H925" t="s">
        <v>22</v>
      </c>
      <c r="I925" t="str">
        <f>IF(Data[[#This Row],[Truth Value]]=Data[[#This Row],[Correct]], "", "1")</f>
        <v>1</v>
      </c>
      <c r="J925">
        <v>9</v>
      </c>
      <c r="K9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925">
        <f>INDEX(Sheet9!H$1:H$30,MATCH(Data[[#This Row],[Subject]],Sheet9!A$1:A$30))</f>
        <v>0.9375</v>
      </c>
      <c r="M925" t="str">
        <f>IF(J924=Data[[#This Row],[PrsntOrd]]-1,IF(OR(Data[[#This Row],[ID]]=B924+8,Data[[#This Row],[ID]]=B924-8),"Y",""),"")</f>
        <v/>
      </c>
    </row>
    <row r="926" spans="1:13">
      <c r="A926">
        <v>123</v>
      </c>
      <c r="B926">
        <v>9</v>
      </c>
      <c r="C926" t="s">
        <v>23</v>
      </c>
      <c r="D926" t="s">
        <v>24</v>
      </c>
      <c r="E926" t="s">
        <v>22</v>
      </c>
      <c r="F926">
        <v>2.827</v>
      </c>
      <c r="G926" t="s">
        <v>16</v>
      </c>
      <c r="H926" t="s">
        <v>15</v>
      </c>
      <c r="I926" t="str">
        <f>IF(Data[[#This Row],[Truth Value]]=Data[[#This Row],[Correct]], "", "1")</f>
        <v>1</v>
      </c>
      <c r="J926">
        <v>11</v>
      </c>
      <c r="K9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926">
        <f>INDEX(Sheet9!H$1:H$30,MATCH(Data[[#This Row],[Subject]],Sheet9!A$1:A$30))</f>
        <v>0.9375</v>
      </c>
      <c r="M926" t="str">
        <f>IF(J925=Data[[#This Row],[PrsntOrd]]-1,IF(OR(Data[[#This Row],[ID]]=B925+8,Data[[#This Row],[ID]]=B925-8),"Y",""),"")</f>
        <v/>
      </c>
    </row>
    <row r="927" spans="1:13">
      <c r="A927">
        <v>123</v>
      </c>
      <c r="B927">
        <v>3</v>
      </c>
      <c r="C927" t="s">
        <v>39</v>
      </c>
      <c r="D927" t="s">
        <v>36</v>
      </c>
      <c r="E927" t="s">
        <v>15</v>
      </c>
      <c r="F927">
        <v>2.762</v>
      </c>
      <c r="G927" t="s">
        <v>19</v>
      </c>
      <c r="H927" t="s">
        <v>15</v>
      </c>
      <c r="I927" t="str">
        <f>IF(Data[[#This Row],[Truth Value]]=Data[[#This Row],[Correct]], "", "1")</f>
        <v/>
      </c>
      <c r="J927">
        <v>14</v>
      </c>
      <c r="K9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27">
        <f>INDEX(Sheet9!H$1:H$30,MATCH(Data[[#This Row],[Subject]],Sheet9!A$1:A$30))</f>
        <v>0.9375</v>
      </c>
      <c r="M927" t="str">
        <f>IF(J926=Data[[#This Row],[PrsntOrd]]-1,IF(OR(Data[[#This Row],[ID]]=B926+8,Data[[#This Row],[ID]]=B926-8),"Y",""),"")</f>
        <v/>
      </c>
    </row>
    <row r="928" spans="1:13">
      <c r="A928">
        <v>123</v>
      </c>
      <c r="B928">
        <v>5</v>
      </c>
      <c r="C928" t="s">
        <v>33</v>
      </c>
      <c r="D928" t="s">
        <v>34</v>
      </c>
      <c r="E928" t="s">
        <v>22</v>
      </c>
      <c r="F928">
        <v>3.5059999999999998</v>
      </c>
      <c r="G928" t="s">
        <v>19</v>
      </c>
      <c r="H928" t="s">
        <v>22</v>
      </c>
      <c r="I928" t="str">
        <f>IF(Data[[#This Row],[Truth Value]]=Data[[#This Row],[Correct]], "", "1")</f>
        <v/>
      </c>
      <c r="J928">
        <v>19</v>
      </c>
      <c r="K9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28">
        <f>INDEX(Sheet9!H$1:H$30,MATCH(Data[[#This Row],[Subject]],Sheet9!A$1:A$30))</f>
        <v>0.9375</v>
      </c>
      <c r="M928" t="str">
        <f>IF(J927=Data[[#This Row],[PrsntOrd]]-1,IF(OR(Data[[#This Row],[ID]]=B927+8,Data[[#This Row],[ID]]=B927-8),"Y",""),"")</f>
        <v/>
      </c>
    </row>
    <row r="929" spans="1:13">
      <c r="A929">
        <v>123</v>
      </c>
      <c r="B929">
        <v>10</v>
      </c>
      <c r="C929" t="s">
        <v>29</v>
      </c>
      <c r="D929" t="s">
        <v>30</v>
      </c>
      <c r="E929" t="s">
        <v>22</v>
      </c>
      <c r="F929">
        <v>2.6989999999999998</v>
      </c>
      <c r="G929" t="s">
        <v>16</v>
      </c>
      <c r="H929" t="s">
        <v>22</v>
      </c>
      <c r="I929" t="str">
        <f>IF(Data[[#This Row],[Truth Value]]=Data[[#This Row],[Correct]], "", "1")</f>
        <v/>
      </c>
      <c r="J929">
        <v>20</v>
      </c>
      <c r="K9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29">
        <f>INDEX(Sheet9!H$1:H$30,MATCH(Data[[#This Row],[Subject]],Sheet9!A$1:A$30))</f>
        <v>0.9375</v>
      </c>
      <c r="M929" t="str">
        <f>IF(J928=Data[[#This Row],[PrsntOrd]]-1,IF(OR(Data[[#This Row],[ID]]=B928+8,Data[[#This Row],[ID]]=B928-8),"Y",""),"")</f>
        <v/>
      </c>
    </row>
    <row r="930" spans="1:13">
      <c r="A930">
        <v>123</v>
      </c>
      <c r="B930">
        <v>16</v>
      </c>
      <c r="C930" t="s">
        <v>13</v>
      </c>
      <c r="D930" t="s">
        <v>14</v>
      </c>
      <c r="E930" t="s">
        <v>15</v>
      </c>
      <c r="F930">
        <v>6.5940000000000003</v>
      </c>
      <c r="G930" t="s">
        <v>16</v>
      </c>
      <c r="H930" t="s">
        <v>15</v>
      </c>
      <c r="I930" t="str">
        <f>IF(Data[[#This Row],[Truth Value]]=Data[[#This Row],[Correct]], "", "1")</f>
        <v/>
      </c>
      <c r="J930">
        <v>21</v>
      </c>
      <c r="K9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30">
        <f>INDEX(Sheet9!H$1:H$30,MATCH(Data[[#This Row],[Subject]],Sheet9!A$1:A$30))</f>
        <v>0.9375</v>
      </c>
      <c r="M930" t="str">
        <f>IF(J929=Data[[#This Row],[PrsntOrd]]-1,IF(OR(Data[[#This Row],[ID]]=B929+8,Data[[#This Row],[ID]]=B929-8),"Y",""),"")</f>
        <v/>
      </c>
    </row>
    <row r="931" spans="1:13">
      <c r="A931">
        <v>123</v>
      </c>
      <c r="B931">
        <v>4</v>
      </c>
      <c r="C931" t="s">
        <v>31</v>
      </c>
      <c r="D931" t="s">
        <v>32</v>
      </c>
      <c r="E931" t="s">
        <v>22</v>
      </c>
      <c r="F931">
        <v>2.73</v>
      </c>
      <c r="G931" t="s">
        <v>19</v>
      </c>
      <c r="H931" t="s">
        <v>15</v>
      </c>
      <c r="I931" t="str">
        <f>IF(Data[[#This Row],[Truth Value]]=Data[[#This Row],[Correct]], "", "1")</f>
        <v>1</v>
      </c>
      <c r="J931">
        <v>23</v>
      </c>
      <c r="K9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931">
        <f>INDEX(Sheet9!H$1:H$30,MATCH(Data[[#This Row],[Subject]],Sheet9!A$1:A$30))</f>
        <v>0.9375</v>
      </c>
      <c r="M931" t="str">
        <f>IF(J930=Data[[#This Row],[PrsntOrd]]-1,IF(OR(Data[[#This Row],[ID]]=B930+8,Data[[#This Row],[ID]]=B930-8),"Y",""),"")</f>
        <v/>
      </c>
    </row>
    <row r="932" spans="1:13">
      <c r="A932">
        <v>123</v>
      </c>
      <c r="B932">
        <v>11</v>
      </c>
      <c r="C932" t="s">
        <v>35</v>
      </c>
      <c r="D932" t="s">
        <v>36</v>
      </c>
      <c r="E932" t="s">
        <v>15</v>
      </c>
      <c r="F932">
        <v>2.907</v>
      </c>
      <c r="G932" t="s">
        <v>16</v>
      </c>
      <c r="H932" t="s">
        <v>15</v>
      </c>
      <c r="I932" t="str">
        <f>IF(Data[[#This Row],[Truth Value]]=Data[[#This Row],[Correct]], "", "1")</f>
        <v/>
      </c>
      <c r="J932">
        <v>26</v>
      </c>
      <c r="K9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32">
        <f>INDEX(Sheet9!H$1:H$30,MATCH(Data[[#This Row],[Subject]],Sheet9!A$1:A$30))</f>
        <v>0.9375</v>
      </c>
      <c r="M932" t="str">
        <f>IF(J931=Data[[#This Row],[PrsntOrd]]-1,IF(OR(Data[[#This Row],[ID]]=B931+8,Data[[#This Row],[ID]]=B931-8),"Y",""),"")</f>
        <v/>
      </c>
    </row>
    <row r="933" spans="1:13">
      <c r="A933">
        <v>123</v>
      </c>
      <c r="B933">
        <v>6</v>
      </c>
      <c r="C933" t="s">
        <v>17</v>
      </c>
      <c r="D933" t="s">
        <v>18</v>
      </c>
      <c r="E933" t="s">
        <v>15</v>
      </c>
      <c r="F933">
        <v>2.786</v>
      </c>
      <c r="G933" t="s">
        <v>19</v>
      </c>
      <c r="H933" t="s">
        <v>15</v>
      </c>
      <c r="I933" t="str">
        <f>IF(Data[[#This Row],[Truth Value]]=Data[[#This Row],[Correct]], "", "1")</f>
        <v/>
      </c>
      <c r="J933">
        <v>27</v>
      </c>
      <c r="K9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33">
        <f>INDEX(Sheet9!H$1:H$30,MATCH(Data[[#This Row],[Subject]],Sheet9!A$1:A$30))</f>
        <v>0.9375</v>
      </c>
      <c r="M933" t="str">
        <f>IF(J932=Data[[#This Row],[PrsntOrd]]-1,IF(OR(Data[[#This Row],[ID]]=B932+8,Data[[#This Row],[ID]]=B932-8),"Y",""),"")</f>
        <v/>
      </c>
    </row>
    <row r="934" spans="1:13">
      <c r="A934">
        <v>123</v>
      </c>
      <c r="B934">
        <v>7</v>
      </c>
      <c r="C934" t="s">
        <v>20</v>
      </c>
      <c r="D934" t="s">
        <v>21</v>
      </c>
      <c r="E934" t="s">
        <v>22</v>
      </c>
      <c r="F934">
        <v>2.0099999999999998</v>
      </c>
      <c r="G934" t="s">
        <v>19</v>
      </c>
      <c r="H934" t="s">
        <v>22</v>
      </c>
      <c r="I934" t="str">
        <f>IF(Data[[#This Row],[Truth Value]]=Data[[#This Row],[Correct]], "", "1")</f>
        <v/>
      </c>
      <c r="J934">
        <v>34</v>
      </c>
      <c r="K9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34">
        <f>INDEX(Sheet9!H$1:H$30,MATCH(Data[[#This Row],[Subject]],Sheet9!A$1:A$30))</f>
        <v>0.9375</v>
      </c>
      <c r="M934" t="str">
        <f>IF(J933=Data[[#This Row],[PrsntOrd]]-1,IF(OR(Data[[#This Row],[ID]]=B933+8,Data[[#This Row],[ID]]=B933-8),"Y",""),"")</f>
        <v/>
      </c>
    </row>
    <row r="935" spans="1:13">
      <c r="A935">
        <v>123</v>
      </c>
      <c r="B935">
        <v>15</v>
      </c>
      <c r="C935" t="s">
        <v>43</v>
      </c>
      <c r="D935" t="s">
        <v>100</v>
      </c>
      <c r="E935" t="s">
        <v>22</v>
      </c>
      <c r="F935">
        <v>1.9390000000000001</v>
      </c>
      <c r="G935" t="s">
        <v>16</v>
      </c>
      <c r="H935" t="s">
        <v>22</v>
      </c>
      <c r="I935" t="str">
        <f>IF(Data[[#This Row],[Truth Value]]=Data[[#This Row],[Correct]], "", "1")</f>
        <v/>
      </c>
      <c r="J935">
        <v>35</v>
      </c>
      <c r="K9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35">
        <f>INDEX(Sheet9!H$1:H$30,MATCH(Data[[#This Row],[Subject]],Sheet9!A$1:A$30))</f>
        <v>0.9375</v>
      </c>
      <c r="M935" t="str">
        <f>IF(J934=Data[[#This Row],[PrsntOrd]]-1,IF(OR(Data[[#This Row],[ID]]=B934+8,Data[[#This Row],[ID]]=B934-8),"Y",""),"")</f>
        <v>Y</v>
      </c>
    </row>
    <row r="936" spans="1:13">
      <c r="A936">
        <v>123</v>
      </c>
      <c r="B936">
        <v>2</v>
      </c>
      <c r="C936" t="s">
        <v>40</v>
      </c>
      <c r="D936" t="s">
        <v>30</v>
      </c>
      <c r="E936" t="s">
        <v>15</v>
      </c>
      <c r="F936">
        <v>3.1469999999999998</v>
      </c>
      <c r="G936" t="s">
        <v>19</v>
      </c>
      <c r="H936" t="s">
        <v>15</v>
      </c>
      <c r="I936" t="str">
        <f>IF(Data[[#This Row],[Truth Value]]=Data[[#This Row],[Correct]], "", "1")</f>
        <v/>
      </c>
      <c r="J936">
        <v>36</v>
      </c>
      <c r="K9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36">
        <f>INDEX(Sheet9!H$1:H$30,MATCH(Data[[#This Row],[Subject]],Sheet9!A$1:A$30))</f>
        <v>0.9375</v>
      </c>
      <c r="M936" t="str">
        <f>IF(J935=Data[[#This Row],[PrsntOrd]]-1,IF(OR(Data[[#This Row],[ID]]=B935+8,Data[[#This Row],[ID]]=B935-8),"Y",""),"")</f>
        <v/>
      </c>
    </row>
    <row r="937" spans="1:13">
      <c r="A937">
        <v>123</v>
      </c>
      <c r="B937">
        <v>13</v>
      </c>
      <c r="C937" t="s">
        <v>25</v>
      </c>
      <c r="D937" t="s">
        <v>99</v>
      </c>
      <c r="E937" t="s">
        <v>15</v>
      </c>
      <c r="F937">
        <v>2.0499999999999998</v>
      </c>
      <c r="G937" t="s">
        <v>16</v>
      </c>
      <c r="H937" t="s">
        <v>15</v>
      </c>
      <c r="I937" t="str">
        <f>IF(Data[[#This Row],[Truth Value]]=Data[[#This Row],[Correct]], "", "1")</f>
        <v/>
      </c>
      <c r="J937">
        <v>40</v>
      </c>
      <c r="K9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37">
        <f>INDEX(Sheet9!H$1:H$30,MATCH(Data[[#This Row],[Subject]],Sheet9!A$1:A$30))</f>
        <v>0.9375</v>
      </c>
      <c r="M937" t="str">
        <f>IF(J936=Data[[#This Row],[PrsntOrd]]-1,IF(OR(Data[[#This Row],[ID]]=B936+8,Data[[#This Row],[ID]]=B936-8),"Y",""),"")</f>
        <v/>
      </c>
    </row>
    <row r="938" spans="1:13">
      <c r="A938">
        <v>123</v>
      </c>
      <c r="B938">
        <v>17</v>
      </c>
      <c r="C938" t="s">
        <v>47</v>
      </c>
      <c r="D938" t="s">
        <v>48</v>
      </c>
      <c r="E938" t="s">
        <v>15</v>
      </c>
      <c r="F938">
        <v>2.9950000000000001</v>
      </c>
      <c r="G938" t="s">
        <v>49</v>
      </c>
      <c r="H938" t="s">
        <v>15</v>
      </c>
      <c r="I938" t="str">
        <f>IF(Data[[#This Row],[Truth Value]]=Data[[#This Row],[Correct]], "", "1")</f>
        <v/>
      </c>
      <c r="J938">
        <v>29</v>
      </c>
      <c r="K9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38">
        <f>INDEX(Sheet9!H$1:H$30,MATCH(Data[[#This Row],[Subject]],Sheet9!A$1:A$30))</f>
        <v>0.9375</v>
      </c>
      <c r="M938" t="str">
        <f>IF(J937=Data[[#This Row],[PrsntOrd]]-1,IF(OR(Data[[#This Row],[ID]]=B937+8,Data[[#This Row],[ID]]=B937-8),"Y",""),"")</f>
        <v/>
      </c>
    </row>
    <row r="939" spans="1:13">
      <c r="A939">
        <v>123</v>
      </c>
      <c r="B939">
        <v>18</v>
      </c>
      <c r="C939" t="s">
        <v>50</v>
      </c>
      <c r="D939" t="s">
        <v>51</v>
      </c>
      <c r="E939" t="s">
        <v>15</v>
      </c>
      <c r="F939">
        <v>4.0979999999999999</v>
      </c>
      <c r="G939" t="s">
        <v>49</v>
      </c>
      <c r="H939" t="s">
        <v>15</v>
      </c>
      <c r="I939" t="str">
        <f>IF(Data[[#This Row],[Truth Value]]=Data[[#This Row],[Correct]], "", "1")</f>
        <v/>
      </c>
      <c r="J939">
        <v>10</v>
      </c>
      <c r="K9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39">
        <f>INDEX(Sheet9!H$1:H$30,MATCH(Data[[#This Row],[Subject]],Sheet9!A$1:A$30))</f>
        <v>0.9375</v>
      </c>
      <c r="M939" t="str">
        <f>IF(J938=Data[[#This Row],[PrsntOrd]]-1,IF(OR(Data[[#This Row],[ID]]=B938+8,Data[[#This Row],[ID]]=B938-8),"Y",""),"")</f>
        <v/>
      </c>
    </row>
    <row r="940" spans="1:13">
      <c r="A940">
        <v>123</v>
      </c>
      <c r="B940">
        <v>19</v>
      </c>
      <c r="C940" t="s">
        <v>52</v>
      </c>
      <c r="D940" t="s">
        <v>53</v>
      </c>
      <c r="E940" t="s">
        <v>22</v>
      </c>
      <c r="F940">
        <v>1.1539999999999999</v>
      </c>
      <c r="G940" t="s">
        <v>49</v>
      </c>
      <c r="H940" t="s">
        <v>22</v>
      </c>
      <c r="I940" t="str">
        <f>IF(Data[[#This Row],[Truth Value]]=Data[[#This Row],[Correct]], "", "1")</f>
        <v/>
      </c>
      <c r="J940">
        <v>33</v>
      </c>
      <c r="K9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40">
        <f>INDEX(Sheet9!H$1:H$30,MATCH(Data[[#This Row],[Subject]],Sheet9!A$1:A$30))</f>
        <v>0.9375</v>
      </c>
      <c r="M940" t="str">
        <f>IF(J939=Data[[#This Row],[PrsntOrd]]-1,IF(OR(Data[[#This Row],[ID]]=B939+8,Data[[#This Row],[ID]]=B939-8),"Y",""),"")</f>
        <v/>
      </c>
    </row>
    <row r="941" spans="1:13">
      <c r="A941">
        <v>123</v>
      </c>
      <c r="B941">
        <v>20</v>
      </c>
      <c r="C941" t="s">
        <v>54</v>
      </c>
      <c r="D941" t="s">
        <v>55</v>
      </c>
      <c r="E941" t="s">
        <v>22</v>
      </c>
      <c r="F941">
        <v>3.4279999999999999</v>
      </c>
      <c r="G941" t="s">
        <v>49</v>
      </c>
      <c r="H941" t="s">
        <v>22</v>
      </c>
      <c r="I941" t="str">
        <f>IF(Data[[#This Row],[Truth Value]]=Data[[#This Row],[Correct]], "", "1")</f>
        <v/>
      </c>
      <c r="J941">
        <v>13</v>
      </c>
      <c r="K9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41">
        <f>INDEX(Sheet9!H$1:H$30,MATCH(Data[[#This Row],[Subject]],Sheet9!A$1:A$30))</f>
        <v>0.9375</v>
      </c>
      <c r="M941" t="str">
        <f>IF(J940=Data[[#This Row],[PrsntOrd]]-1,IF(OR(Data[[#This Row],[ID]]=B940+8,Data[[#This Row],[ID]]=B940-8),"Y",""),"")</f>
        <v/>
      </c>
    </row>
    <row r="942" spans="1:13">
      <c r="A942">
        <v>123</v>
      </c>
      <c r="B942">
        <v>21</v>
      </c>
      <c r="C942" t="s">
        <v>56</v>
      </c>
      <c r="D942" t="s">
        <v>57</v>
      </c>
      <c r="E942" t="s">
        <v>22</v>
      </c>
      <c r="F942">
        <v>3.907</v>
      </c>
      <c r="G942" t="s">
        <v>49</v>
      </c>
      <c r="H942" t="s">
        <v>22</v>
      </c>
      <c r="I942" t="str">
        <f>IF(Data[[#This Row],[Truth Value]]=Data[[#This Row],[Correct]], "", "1")</f>
        <v/>
      </c>
      <c r="J942">
        <v>16</v>
      </c>
      <c r="K9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42">
        <f>INDEX(Sheet9!H$1:H$30,MATCH(Data[[#This Row],[Subject]],Sheet9!A$1:A$30))</f>
        <v>0.9375</v>
      </c>
      <c r="M942" t="str">
        <f>IF(J941=Data[[#This Row],[PrsntOrd]]-1,IF(OR(Data[[#This Row],[ID]]=B941+8,Data[[#This Row],[ID]]=B941-8),"Y",""),"")</f>
        <v/>
      </c>
    </row>
    <row r="943" spans="1:13">
      <c r="A943">
        <v>123</v>
      </c>
      <c r="B943">
        <v>22</v>
      </c>
      <c r="C943" t="s">
        <v>58</v>
      </c>
      <c r="D943" t="s">
        <v>59</v>
      </c>
      <c r="E943" t="s">
        <v>15</v>
      </c>
      <c r="F943">
        <v>3.0110000000000001</v>
      </c>
      <c r="G943" t="s">
        <v>49</v>
      </c>
      <c r="H943" t="s">
        <v>15</v>
      </c>
      <c r="I943" t="str">
        <f>IF(Data[[#This Row],[Truth Value]]=Data[[#This Row],[Correct]], "", "1")</f>
        <v/>
      </c>
      <c r="J943">
        <v>5</v>
      </c>
      <c r="K9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43">
        <f>INDEX(Sheet9!H$1:H$30,MATCH(Data[[#This Row],[Subject]],Sheet9!A$1:A$30))</f>
        <v>0.9375</v>
      </c>
      <c r="M943" t="str">
        <f>IF(J942=Data[[#This Row],[PrsntOrd]]-1,IF(OR(Data[[#This Row],[ID]]=B942+8,Data[[#This Row],[ID]]=B942-8),"Y",""),"")</f>
        <v/>
      </c>
    </row>
    <row r="944" spans="1:13">
      <c r="A944">
        <v>123</v>
      </c>
      <c r="B944">
        <v>23</v>
      </c>
      <c r="C944" t="s">
        <v>60</v>
      </c>
      <c r="D944" t="s">
        <v>98</v>
      </c>
      <c r="E944" t="s">
        <v>15</v>
      </c>
      <c r="F944">
        <v>2.488</v>
      </c>
      <c r="G944" t="s">
        <v>49</v>
      </c>
      <c r="H944" t="s">
        <v>15</v>
      </c>
      <c r="I944" t="str">
        <f>IF(Data[[#This Row],[Truth Value]]=Data[[#This Row],[Correct]], "", "1")</f>
        <v/>
      </c>
      <c r="J944">
        <v>37</v>
      </c>
      <c r="K9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44">
        <f>INDEX(Sheet9!H$1:H$30,MATCH(Data[[#This Row],[Subject]],Sheet9!A$1:A$30))</f>
        <v>0.9375</v>
      </c>
      <c r="M944" t="str">
        <f>IF(J943=Data[[#This Row],[PrsntOrd]]-1,IF(OR(Data[[#This Row],[ID]]=B943+8,Data[[#This Row],[ID]]=B943-8),"Y",""),"")</f>
        <v/>
      </c>
    </row>
    <row r="945" spans="1:13">
      <c r="A945">
        <v>123</v>
      </c>
      <c r="B945">
        <v>24</v>
      </c>
      <c r="C945" t="s">
        <v>62</v>
      </c>
      <c r="D945" t="s">
        <v>63</v>
      </c>
      <c r="E945" t="s">
        <v>22</v>
      </c>
      <c r="F945">
        <v>3.49</v>
      </c>
      <c r="G945" t="s">
        <v>49</v>
      </c>
      <c r="H945" t="s">
        <v>22</v>
      </c>
      <c r="I945" t="str">
        <f>IF(Data[[#This Row],[Truth Value]]=Data[[#This Row],[Correct]], "", "1")</f>
        <v/>
      </c>
      <c r="J945">
        <v>24</v>
      </c>
      <c r="K9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45">
        <f>INDEX(Sheet9!H$1:H$30,MATCH(Data[[#This Row],[Subject]],Sheet9!A$1:A$30))</f>
        <v>0.9375</v>
      </c>
      <c r="M945" t="str">
        <f>IF(J944=Data[[#This Row],[PrsntOrd]]-1,IF(OR(Data[[#This Row],[ID]]=B944+8,Data[[#This Row],[ID]]=B944-8),"Y",""),"")</f>
        <v/>
      </c>
    </row>
    <row r="946" spans="1:13">
      <c r="A946">
        <v>123</v>
      </c>
      <c r="B946">
        <v>25</v>
      </c>
      <c r="C946" t="s">
        <v>64</v>
      </c>
      <c r="D946" t="s">
        <v>65</v>
      </c>
      <c r="E946" t="s">
        <v>15</v>
      </c>
      <c r="F946">
        <v>3.6760000000000002</v>
      </c>
      <c r="G946" t="s">
        <v>66</v>
      </c>
      <c r="H946" t="s">
        <v>15</v>
      </c>
      <c r="I946" t="str">
        <f>IF(Data[[#This Row],[Truth Value]]=Data[[#This Row],[Correct]], "", "1")</f>
        <v/>
      </c>
      <c r="J946">
        <v>39</v>
      </c>
      <c r="K9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46">
        <f>INDEX(Sheet9!H$1:H$30,MATCH(Data[[#This Row],[Subject]],Sheet9!A$1:A$30))</f>
        <v>0.9375</v>
      </c>
      <c r="M946" t="str">
        <f>IF(J945=Data[[#This Row],[PrsntOrd]]-1,IF(OR(Data[[#This Row],[ID]]=B945+8,Data[[#This Row],[ID]]=B945-8),"Y",""),"")</f>
        <v/>
      </c>
    </row>
    <row r="947" spans="1:13">
      <c r="A947">
        <v>123</v>
      </c>
      <c r="B947">
        <v>26</v>
      </c>
      <c r="C947" t="s">
        <v>67</v>
      </c>
      <c r="D947" t="s">
        <v>68</v>
      </c>
      <c r="E947" t="s">
        <v>22</v>
      </c>
      <c r="F947">
        <v>1.33</v>
      </c>
      <c r="G947" t="s">
        <v>66</v>
      </c>
      <c r="H947" t="s">
        <v>22</v>
      </c>
      <c r="I947" t="str">
        <f>IF(Data[[#This Row],[Truth Value]]=Data[[#This Row],[Correct]], "", "1")</f>
        <v/>
      </c>
      <c r="J947">
        <v>30</v>
      </c>
      <c r="K9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47">
        <f>INDEX(Sheet9!H$1:H$30,MATCH(Data[[#This Row],[Subject]],Sheet9!A$1:A$30))</f>
        <v>0.9375</v>
      </c>
      <c r="M947" t="str">
        <f>IF(J946=Data[[#This Row],[PrsntOrd]]-1,IF(OR(Data[[#This Row],[ID]]=B946+8,Data[[#This Row],[ID]]=B946-8),"Y",""),"")</f>
        <v/>
      </c>
    </row>
    <row r="948" spans="1:13">
      <c r="A948">
        <v>123</v>
      </c>
      <c r="B948">
        <v>27</v>
      </c>
      <c r="C948" t="s">
        <v>69</v>
      </c>
      <c r="D948" t="s">
        <v>70</v>
      </c>
      <c r="E948" t="s">
        <v>15</v>
      </c>
      <c r="F948">
        <v>1.802</v>
      </c>
      <c r="G948" t="s">
        <v>66</v>
      </c>
      <c r="H948" t="s">
        <v>15</v>
      </c>
      <c r="I948" t="str">
        <f>IF(Data[[#This Row],[Truth Value]]=Data[[#This Row],[Correct]], "", "1")</f>
        <v/>
      </c>
      <c r="J948">
        <v>32</v>
      </c>
      <c r="K9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48">
        <f>INDEX(Sheet9!H$1:H$30,MATCH(Data[[#This Row],[Subject]],Sheet9!A$1:A$30))</f>
        <v>0.9375</v>
      </c>
      <c r="M948" t="str">
        <f>IF(J947=Data[[#This Row],[PrsntOrd]]-1,IF(OR(Data[[#This Row],[ID]]=B947+8,Data[[#This Row],[ID]]=B947-8),"Y",""),"")</f>
        <v/>
      </c>
    </row>
    <row r="949" spans="1:13">
      <c r="A949">
        <v>123</v>
      </c>
      <c r="B949">
        <v>28</v>
      </c>
      <c r="C949" t="s">
        <v>71</v>
      </c>
      <c r="D949" t="s">
        <v>72</v>
      </c>
      <c r="E949" t="s">
        <v>15</v>
      </c>
      <c r="F949">
        <v>3.274</v>
      </c>
      <c r="G949" t="s">
        <v>66</v>
      </c>
      <c r="H949" t="s">
        <v>15</v>
      </c>
      <c r="I949" t="str">
        <f>IF(Data[[#This Row],[Truth Value]]=Data[[#This Row],[Correct]], "", "1")</f>
        <v/>
      </c>
      <c r="J949">
        <v>22</v>
      </c>
      <c r="K9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49">
        <f>INDEX(Sheet9!H$1:H$30,MATCH(Data[[#This Row],[Subject]],Sheet9!A$1:A$30))</f>
        <v>0.9375</v>
      </c>
      <c r="M949" t="str">
        <f>IF(J948=Data[[#This Row],[PrsntOrd]]-1,IF(OR(Data[[#This Row],[ID]]=B948+8,Data[[#This Row],[ID]]=B948-8),"Y",""),"")</f>
        <v/>
      </c>
    </row>
    <row r="950" spans="1:13">
      <c r="A950">
        <v>123</v>
      </c>
      <c r="B950">
        <v>29</v>
      </c>
      <c r="C950" t="s">
        <v>73</v>
      </c>
      <c r="D950" t="s">
        <v>74</v>
      </c>
      <c r="E950" t="s">
        <v>15</v>
      </c>
      <c r="F950">
        <v>3.5310000000000001</v>
      </c>
      <c r="G950" t="s">
        <v>66</v>
      </c>
      <c r="H950" t="s">
        <v>15</v>
      </c>
      <c r="I950" t="str">
        <f>IF(Data[[#This Row],[Truth Value]]=Data[[#This Row],[Correct]], "", "1")</f>
        <v/>
      </c>
      <c r="J950">
        <v>3</v>
      </c>
      <c r="K9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50">
        <f>INDEX(Sheet9!H$1:H$30,MATCH(Data[[#This Row],[Subject]],Sheet9!A$1:A$30))</f>
        <v>0.9375</v>
      </c>
      <c r="M950" t="str">
        <f>IF(J949=Data[[#This Row],[PrsntOrd]]-1,IF(OR(Data[[#This Row],[ID]]=B949+8,Data[[#This Row],[ID]]=B949-8),"Y",""),"")</f>
        <v/>
      </c>
    </row>
    <row r="951" spans="1:13">
      <c r="A951">
        <v>123</v>
      </c>
      <c r="B951">
        <v>30</v>
      </c>
      <c r="C951" t="s">
        <v>75</v>
      </c>
      <c r="D951" t="s">
        <v>76</v>
      </c>
      <c r="E951" t="s">
        <v>22</v>
      </c>
      <c r="F951">
        <v>3.9140000000000001</v>
      </c>
      <c r="G951" t="s">
        <v>66</v>
      </c>
      <c r="H951" t="s">
        <v>22</v>
      </c>
      <c r="I951" t="str">
        <f>IF(Data[[#This Row],[Truth Value]]=Data[[#This Row],[Correct]], "", "1")</f>
        <v/>
      </c>
      <c r="J951">
        <v>7</v>
      </c>
      <c r="K9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51">
        <f>INDEX(Sheet9!H$1:H$30,MATCH(Data[[#This Row],[Subject]],Sheet9!A$1:A$30))</f>
        <v>0.9375</v>
      </c>
      <c r="M951" t="str">
        <f>IF(J950=Data[[#This Row],[PrsntOrd]]-1,IF(OR(Data[[#This Row],[ID]]=B950+8,Data[[#This Row],[ID]]=B950-8),"Y",""),"")</f>
        <v/>
      </c>
    </row>
    <row r="952" spans="1:13">
      <c r="A952">
        <v>123</v>
      </c>
      <c r="B952">
        <v>31</v>
      </c>
      <c r="C952" t="s">
        <v>77</v>
      </c>
      <c r="D952" t="s">
        <v>78</v>
      </c>
      <c r="E952" t="s">
        <v>22</v>
      </c>
      <c r="F952">
        <v>1.875</v>
      </c>
      <c r="G952" t="s">
        <v>66</v>
      </c>
      <c r="H952" t="s">
        <v>22</v>
      </c>
      <c r="I952" t="str">
        <f>IF(Data[[#This Row],[Truth Value]]=Data[[#This Row],[Correct]], "", "1")</f>
        <v/>
      </c>
      <c r="J952">
        <v>18</v>
      </c>
      <c r="K9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52">
        <f>INDEX(Sheet9!H$1:H$30,MATCH(Data[[#This Row],[Subject]],Sheet9!A$1:A$30))</f>
        <v>0.9375</v>
      </c>
      <c r="M952" t="str">
        <f>IF(J951=Data[[#This Row],[PrsntOrd]]-1,IF(OR(Data[[#This Row],[ID]]=B951+8,Data[[#This Row],[ID]]=B951-8),"Y",""),"")</f>
        <v/>
      </c>
    </row>
    <row r="953" spans="1:13">
      <c r="A953">
        <v>123</v>
      </c>
      <c r="B953">
        <v>32</v>
      </c>
      <c r="C953" t="s">
        <v>79</v>
      </c>
      <c r="D953" t="s">
        <v>80</v>
      </c>
      <c r="E953" t="s">
        <v>22</v>
      </c>
      <c r="F953">
        <v>3.1219999999999999</v>
      </c>
      <c r="G953" t="s">
        <v>66</v>
      </c>
      <c r="H953" t="s">
        <v>22</v>
      </c>
      <c r="I953" t="str">
        <f>IF(Data[[#This Row],[Truth Value]]=Data[[#This Row],[Correct]], "", "1")</f>
        <v/>
      </c>
      <c r="J953">
        <v>12</v>
      </c>
      <c r="K9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53">
        <f>INDEX(Sheet9!H$1:H$30,MATCH(Data[[#This Row],[Subject]],Sheet9!A$1:A$30))</f>
        <v>0.9375</v>
      </c>
      <c r="M953" t="str">
        <f>IF(J952=Data[[#This Row],[PrsntOrd]]-1,IF(OR(Data[[#This Row],[ID]]=B952+8,Data[[#This Row],[ID]]=B952-8),"Y",""),"")</f>
        <v/>
      </c>
    </row>
    <row r="954" spans="1:13">
      <c r="A954">
        <v>123</v>
      </c>
      <c r="B954">
        <v>33</v>
      </c>
      <c r="C954" t="s">
        <v>81</v>
      </c>
      <c r="D954" t="s">
        <v>82</v>
      </c>
      <c r="E954" t="s">
        <v>22</v>
      </c>
      <c r="F954">
        <v>2.7869999999999999</v>
      </c>
      <c r="G954" t="s">
        <v>83</v>
      </c>
      <c r="H954" t="s">
        <v>22</v>
      </c>
      <c r="I954" t="str">
        <f>IF(Data[[#This Row],[Truth Value]]=Data[[#This Row],[Correct]], "", "1")</f>
        <v/>
      </c>
      <c r="J954">
        <v>8</v>
      </c>
      <c r="K9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54">
        <f>INDEX(Sheet9!H$1:H$30,MATCH(Data[[#This Row],[Subject]],Sheet9!A$1:A$30))</f>
        <v>0.9375</v>
      </c>
      <c r="M954" t="str">
        <f>IF(J953=Data[[#This Row],[PrsntOrd]]-1,IF(OR(Data[[#This Row],[ID]]=B953+8,Data[[#This Row],[ID]]=B953-8),"Y",""),"")</f>
        <v/>
      </c>
    </row>
    <row r="955" spans="1:13">
      <c r="A955">
        <v>123</v>
      </c>
      <c r="B955">
        <v>34</v>
      </c>
      <c r="C955" t="s">
        <v>84</v>
      </c>
      <c r="D955" t="s">
        <v>85</v>
      </c>
      <c r="E955" t="s">
        <v>15</v>
      </c>
      <c r="F955">
        <v>3.16</v>
      </c>
      <c r="G955" t="s">
        <v>83</v>
      </c>
      <c r="H955" t="s">
        <v>15</v>
      </c>
      <c r="I955" t="str">
        <f>IF(Data[[#This Row],[Truth Value]]=Data[[#This Row],[Correct]], "", "1")</f>
        <v/>
      </c>
      <c r="J955">
        <v>15</v>
      </c>
      <c r="K9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55">
        <f>INDEX(Sheet9!H$1:H$30,MATCH(Data[[#This Row],[Subject]],Sheet9!A$1:A$30))</f>
        <v>0.9375</v>
      </c>
      <c r="M955" t="str">
        <f>IF(J954=Data[[#This Row],[PrsntOrd]]-1,IF(OR(Data[[#This Row],[ID]]=B954+8,Data[[#This Row],[ID]]=B954-8),"Y",""),"")</f>
        <v/>
      </c>
    </row>
    <row r="956" spans="1:13">
      <c r="A956">
        <v>123</v>
      </c>
      <c r="B956">
        <v>35</v>
      </c>
      <c r="C956" t="s">
        <v>86</v>
      </c>
      <c r="D956" t="s">
        <v>87</v>
      </c>
      <c r="E956" t="s">
        <v>22</v>
      </c>
      <c r="F956">
        <v>2.1859999999999999</v>
      </c>
      <c r="G956" t="s">
        <v>83</v>
      </c>
      <c r="H956" t="s">
        <v>22</v>
      </c>
      <c r="I956" t="str">
        <f>IF(Data[[#This Row],[Truth Value]]=Data[[#This Row],[Correct]], "", "1")</f>
        <v/>
      </c>
      <c r="J956">
        <v>25</v>
      </c>
      <c r="K9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56">
        <f>INDEX(Sheet9!H$1:H$30,MATCH(Data[[#This Row],[Subject]],Sheet9!A$1:A$30))</f>
        <v>0.9375</v>
      </c>
      <c r="M956" t="str">
        <f>IF(J955=Data[[#This Row],[PrsntOrd]]-1,IF(OR(Data[[#This Row],[ID]]=B955+8,Data[[#This Row],[ID]]=B955-8),"Y",""),"")</f>
        <v/>
      </c>
    </row>
    <row r="957" spans="1:13">
      <c r="A957">
        <v>123</v>
      </c>
      <c r="B957">
        <v>36</v>
      </c>
      <c r="C957" t="s">
        <v>88</v>
      </c>
      <c r="D957" t="s">
        <v>89</v>
      </c>
      <c r="E957" t="s">
        <v>22</v>
      </c>
      <c r="F957">
        <v>1.819</v>
      </c>
      <c r="G957" t="s">
        <v>83</v>
      </c>
      <c r="H957" t="s">
        <v>22</v>
      </c>
      <c r="I957" t="str">
        <f>IF(Data[[#This Row],[Truth Value]]=Data[[#This Row],[Correct]], "", "1")</f>
        <v/>
      </c>
      <c r="J957">
        <v>17</v>
      </c>
      <c r="K9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57">
        <f>INDEX(Sheet9!H$1:H$30,MATCH(Data[[#This Row],[Subject]],Sheet9!A$1:A$30))</f>
        <v>0.9375</v>
      </c>
      <c r="M957" t="str">
        <f>IF(J956=Data[[#This Row],[PrsntOrd]]-1,IF(OR(Data[[#This Row],[ID]]=B956+8,Data[[#This Row],[ID]]=B956-8),"Y",""),"")</f>
        <v/>
      </c>
    </row>
    <row r="958" spans="1:13">
      <c r="A958">
        <v>123</v>
      </c>
      <c r="B958">
        <v>37</v>
      </c>
      <c r="C958" t="s">
        <v>90</v>
      </c>
      <c r="D958" t="s">
        <v>91</v>
      </c>
      <c r="E958" t="s">
        <v>15</v>
      </c>
      <c r="F958">
        <v>4.4020000000000001</v>
      </c>
      <c r="G958" t="s">
        <v>83</v>
      </c>
      <c r="H958" t="s">
        <v>15</v>
      </c>
      <c r="I958" t="str">
        <f>IF(Data[[#This Row],[Truth Value]]=Data[[#This Row],[Correct]], "", "1")</f>
        <v/>
      </c>
      <c r="J958">
        <v>4</v>
      </c>
      <c r="K9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58">
        <f>INDEX(Sheet9!H$1:H$30,MATCH(Data[[#This Row],[Subject]],Sheet9!A$1:A$30))</f>
        <v>0.9375</v>
      </c>
      <c r="M958" t="str">
        <f>IF(J957=Data[[#This Row],[PrsntOrd]]-1,IF(OR(Data[[#This Row],[ID]]=B957+8,Data[[#This Row],[ID]]=B957-8),"Y",""),"")</f>
        <v/>
      </c>
    </row>
    <row r="959" spans="1:13">
      <c r="A959">
        <v>123</v>
      </c>
      <c r="B959">
        <v>38</v>
      </c>
      <c r="C959" t="s">
        <v>92</v>
      </c>
      <c r="D959" t="s">
        <v>93</v>
      </c>
      <c r="E959" t="s">
        <v>22</v>
      </c>
      <c r="F959">
        <v>1.883</v>
      </c>
      <c r="G959" t="s">
        <v>83</v>
      </c>
      <c r="H959" t="s">
        <v>22</v>
      </c>
      <c r="I959" t="str">
        <f>IF(Data[[#This Row],[Truth Value]]=Data[[#This Row],[Correct]], "", "1")</f>
        <v/>
      </c>
      <c r="J959">
        <v>28</v>
      </c>
      <c r="K9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59">
        <f>INDEX(Sheet9!H$1:H$30,MATCH(Data[[#This Row],[Subject]],Sheet9!A$1:A$30))</f>
        <v>0.9375</v>
      </c>
      <c r="M959" t="str">
        <f>IF(J958=Data[[#This Row],[PrsntOrd]]-1,IF(OR(Data[[#This Row],[ID]]=B958+8,Data[[#This Row],[ID]]=B958-8),"Y",""),"")</f>
        <v/>
      </c>
    </row>
    <row r="960" spans="1:13">
      <c r="A960">
        <v>123</v>
      </c>
      <c r="B960">
        <v>39</v>
      </c>
      <c r="C960" t="s">
        <v>94</v>
      </c>
      <c r="D960" t="s">
        <v>95</v>
      </c>
      <c r="E960" t="s">
        <v>15</v>
      </c>
      <c r="F960">
        <v>2.3380000000000001</v>
      </c>
      <c r="G960" t="s">
        <v>83</v>
      </c>
      <c r="H960" t="s">
        <v>15</v>
      </c>
      <c r="I960" t="str">
        <f>IF(Data[[#This Row],[Truth Value]]=Data[[#This Row],[Correct]], "", "1")</f>
        <v/>
      </c>
      <c r="J960">
        <v>31</v>
      </c>
      <c r="K9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60">
        <f>INDEX(Sheet9!H$1:H$30,MATCH(Data[[#This Row],[Subject]],Sheet9!A$1:A$30))</f>
        <v>0.9375</v>
      </c>
      <c r="M960" t="str">
        <f>IF(J959=Data[[#This Row],[PrsntOrd]]-1,IF(OR(Data[[#This Row],[ID]]=B959+8,Data[[#This Row],[ID]]=B959-8),"Y",""),"")</f>
        <v/>
      </c>
    </row>
    <row r="961" spans="1:13">
      <c r="A961">
        <v>123</v>
      </c>
      <c r="B961">
        <v>40</v>
      </c>
      <c r="C961" t="s">
        <v>96</v>
      </c>
      <c r="D961" t="s">
        <v>97</v>
      </c>
      <c r="E961" t="s">
        <v>15</v>
      </c>
      <c r="F961">
        <v>1.115</v>
      </c>
      <c r="G961" t="s">
        <v>83</v>
      </c>
      <c r="H961" t="s">
        <v>15</v>
      </c>
      <c r="I961" t="str">
        <f>IF(Data[[#This Row],[Truth Value]]=Data[[#This Row],[Correct]], "", "1")</f>
        <v/>
      </c>
      <c r="J961">
        <v>38</v>
      </c>
      <c r="K9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61">
        <f>INDEX(Sheet9!H$1:H$30,MATCH(Data[[#This Row],[Subject]],Sheet9!A$1:A$30))</f>
        <v>0.9375</v>
      </c>
      <c r="M961" t="str">
        <f>IF(J960=Data[[#This Row],[PrsntOrd]]-1,IF(OR(Data[[#This Row],[ID]]=B960+8,Data[[#This Row],[ID]]=B960-8),"Y",""),"")</f>
        <v/>
      </c>
    </row>
    <row r="962" spans="1:13">
      <c r="A962">
        <v>124</v>
      </c>
      <c r="B962">
        <v>12</v>
      </c>
      <c r="C962" t="s">
        <v>41</v>
      </c>
      <c r="D962" t="s">
        <v>42</v>
      </c>
      <c r="E962" t="s">
        <v>22</v>
      </c>
      <c r="F962">
        <v>28.81</v>
      </c>
      <c r="G962" t="s">
        <v>16</v>
      </c>
      <c r="H962" t="s">
        <v>22</v>
      </c>
      <c r="I962" t="str">
        <f>IF(Data[[#This Row],[Truth Value]]=Data[[#This Row],[Correct]], "", "1")</f>
        <v/>
      </c>
      <c r="J962">
        <v>1</v>
      </c>
      <c r="K9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62">
        <f>INDEX(Sheet9!H$1:H$30,MATCH(Data[[#This Row],[Subject]],Sheet9!A$1:A$30))</f>
        <v>0.9375</v>
      </c>
      <c r="M962" t="str">
        <f>IF(J961=Data[[#This Row],[PrsntOrd]]-1,IF(OR(Data[[#This Row],[ID]]=B961+8,Data[[#This Row],[ID]]=B961-8),"Y",""),"")</f>
        <v/>
      </c>
    </row>
    <row r="963" spans="1:13">
      <c r="A963">
        <v>124</v>
      </c>
      <c r="B963">
        <v>1</v>
      </c>
      <c r="C963" t="s">
        <v>45</v>
      </c>
      <c r="D963" t="s">
        <v>46</v>
      </c>
      <c r="E963" t="s">
        <v>22</v>
      </c>
      <c r="F963">
        <v>7.7069999999999999</v>
      </c>
      <c r="G963" t="s">
        <v>19</v>
      </c>
      <c r="H963" t="s">
        <v>22</v>
      </c>
      <c r="I963" t="str">
        <f>IF(Data[[#This Row],[Truth Value]]=Data[[#This Row],[Correct]], "", "1")</f>
        <v/>
      </c>
      <c r="J963">
        <v>3</v>
      </c>
      <c r="K9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63">
        <f>INDEX(Sheet9!H$1:H$30,MATCH(Data[[#This Row],[Subject]],Sheet9!A$1:A$30))</f>
        <v>0.9375</v>
      </c>
      <c r="M963" t="str">
        <f>IF(J962=Data[[#This Row],[PrsntOrd]]-1,IF(OR(Data[[#This Row],[ID]]=B962+8,Data[[#This Row],[ID]]=B962-8),"Y",""),"")</f>
        <v/>
      </c>
    </row>
    <row r="964" spans="1:13">
      <c r="A964">
        <v>124</v>
      </c>
      <c r="B964">
        <v>14</v>
      </c>
      <c r="C964" t="s">
        <v>37</v>
      </c>
      <c r="D964" t="s">
        <v>38</v>
      </c>
      <c r="E964" t="s">
        <v>22</v>
      </c>
      <c r="F964">
        <v>3.2919999999999998</v>
      </c>
      <c r="G964" t="s">
        <v>16</v>
      </c>
      <c r="H964" t="s">
        <v>22</v>
      </c>
      <c r="I964" t="str">
        <f>IF(Data[[#This Row],[Truth Value]]=Data[[#This Row],[Correct]], "", "1")</f>
        <v/>
      </c>
      <c r="J964">
        <v>7</v>
      </c>
      <c r="K9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64">
        <f>INDEX(Sheet9!H$1:H$30,MATCH(Data[[#This Row],[Subject]],Sheet9!A$1:A$30))</f>
        <v>0.9375</v>
      </c>
      <c r="M964" t="str">
        <f>IF(J963=Data[[#This Row],[PrsntOrd]]-1,IF(OR(Data[[#This Row],[ID]]=B963+8,Data[[#This Row],[ID]]=B963-8),"Y",""),"")</f>
        <v/>
      </c>
    </row>
    <row r="965" spans="1:13">
      <c r="A965">
        <v>124</v>
      </c>
      <c r="B965">
        <v>2</v>
      </c>
      <c r="C965" t="s">
        <v>40</v>
      </c>
      <c r="D965" t="s">
        <v>30</v>
      </c>
      <c r="E965" t="s">
        <v>15</v>
      </c>
      <c r="F965">
        <v>2.1549999999999998</v>
      </c>
      <c r="G965" t="s">
        <v>19</v>
      </c>
      <c r="H965" t="s">
        <v>15</v>
      </c>
      <c r="I965" t="str">
        <f>IF(Data[[#This Row],[Truth Value]]=Data[[#This Row],[Correct]], "", "1")</f>
        <v/>
      </c>
      <c r="J965">
        <v>10</v>
      </c>
      <c r="K9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65">
        <f>INDEX(Sheet9!H$1:H$30,MATCH(Data[[#This Row],[Subject]],Sheet9!A$1:A$30))</f>
        <v>0.9375</v>
      </c>
      <c r="M965" t="str">
        <f>IF(J964=Data[[#This Row],[PrsntOrd]]-1,IF(OR(Data[[#This Row],[ID]]=B964+8,Data[[#This Row],[ID]]=B964-8),"Y",""),"")</f>
        <v/>
      </c>
    </row>
    <row r="966" spans="1:13">
      <c r="A966">
        <v>124</v>
      </c>
      <c r="B966">
        <v>5</v>
      </c>
      <c r="C966" t="s">
        <v>33</v>
      </c>
      <c r="D966" t="s">
        <v>34</v>
      </c>
      <c r="E966" t="s">
        <v>22</v>
      </c>
      <c r="F966">
        <v>4.5949999999999998</v>
      </c>
      <c r="G966" t="s">
        <v>19</v>
      </c>
      <c r="H966" t="s">
        <v>22</v>
      </c>
      <c r="I966" t="str">
        <f>IF(Data[[#This Row],[Truth Value]]=Data[[#This Row],[Correct]], "", "1")</f>
        <v/>
      </c>
      <c r="J966">
        <v>11</v>
      </c>
      <c r="K9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66">
        <f>INDEX(Sheet9!H$1:H$30,MATCH(Data[[#This Row],[Subject]],Sheet9!A$1:A$30))</f>
        <v>0.9375</v>
      </c>
      <c r="M966" t="str">
        <f>IF(J965=Data[[#This Row],[PrsntOrd]]-1,IF(OR(Data[[#This Row],[ID]]=B965+8,Data[[#This Row],[ID]]=B965-8),"Y",""),"")</f>
        <v/>
      </c>
    </row>
    <row r="967" spans="1:13">
      <c r="A967">
        <v>124</v>
      </c>
      <c r="B967">
        <v>15</v>
      </c>
      <c r="C967" t="s">
        <v>43</v>
      </c>
      <c r="D967" t="s">
        <v>100</v>
      </c>
      <c r="E967" t="s">
        <v>15</v>
      </c>
      <c r="F967">
        <v>5.835</v>
      </c>
      <c r="G967" t="s">
        <v>16</v>
      </c>
      <c r="H967" t="s">
        <v>22</v>
      </c>
      <c r="I967" t="str">
        <f>IF(Data[[#This Row],[Truth Value]]=Data[[#This Row],[Correct]], "", "1")</f>
        <v>1</v>
      </c>
      <c r="J967">
        <v>13</v>
      </c>
      <c r="K9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967">
        <f>INDEX(Sheet9!H$1:H$30,MATCH(Data[[#This Row],[Subject]],Sheet9!A$1:A$30))</f>
        <v>0.9375</v>
      </c>
      <c r="M967" t="str">
        <f>IF(J966=Data[[#This Row],[PrsntOrd]]-1,IF(OR(Data[[#This Row],[ID]]=B966+8,Data[[#This Row],[ID]]=B966-8),"Y",""),"")</f>
        <v/>
      </c>
    </row>
    <row r="968" spans="1:13">
      <c r="A968">
        <v>124</v>
      </c>
      <c r="B968">
        <v>13</v>
      </c>
      <c r="C968" t="s">
        <v>25</v>
      </c>
      <c r="D968" t="s">
        <v>99</v>
      </c>
      <c r="E968" t="s">
        <v>15</v>
      </c>
      <c r="F968">
        <v>8.89</v>
      </c>
      <c r="G968" t="s">
        <v>16</v>
      </c>
      <c r="H968" t="s">
        <v>15</v>
      </c>
      <c r="I968" t="str">
        <f>IF(Data[[#This Row],[Truth Value]]=Data[[#This Row],[Correct]], "", "1")</f>
        <v/>
      </c>
      <c r="J968">
        <v>16</v>
      </c>
      <c r="K9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68">
        <f>INDEX(Sheet9!H$1:H$30,MATCH(Data[[#This Row],[Subject]],Sheet9!A$1:A$30))</f>
        <v>0.9375</v>
      </c>
      <c r="M968" t="str">
        <f>IF(J967=Data[[#This Row],[PrsntOrd]]-1,IF(OR(Data[[#This Row],[ID]]=B967+8,Data[[#This Row],[ID]]=B967-8),"Y",""),"")</f>
        <v/>
      </c>
    </row>
    <row r="969" spans="1:13">
      <c r="A969">
        <v>124</v>
      </c>
      <c r="B969">
        <v>7</v>
      </c>
      <c r="C969" t="s">
        <v>20</v>
      </c>
      <c r="D969" t="s">
        <v>21</v>
      </c>
      <c r="E969" t="s">
        <v>22</v>
      </c>
      <c r="F969">
        <v>3.97</v>
      </c>
      <c r="G969" t="s">
        <v>19</v>
      </c>
      <c r="H969" t="s">
        <v>22</v>
      </c>
      <c r="I969" t="str">
        <f>IF(Data[[#This Row],[Truth Value]]=Data[[#This Row],[Correct]], "", "1")</f>
        <v/>
      </c>
      <c r="J969">
        <v>19</v>
      </c>
      <c r="K9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69">
        <f>INDEX(Sheet9!H$1:H$30,MATCH(Data[[#This Row],[Subject]],Sheet9!A$1:A$30))</f>
        <v>0.9375</v>
      </c>
      <c r="M969" t="str">
        <f>IF(J968=Data[[#This Row],[PrsntOrd]]-1,IF(OR(Data[[#This Row],[ID]]=B968+8,Data[[#This Row],[ID]]=B968-8),"Y",""),"")</f>
        <v/>
      </c>
    </row>
    <row r="970" spans="1:13">
      <c r="A970">
        <v>124</v>
      </c>
      <c r="B970">
        <v>3</v>
      </c>
      <c r="C970" t="s">
        <v>39</v>
      </c>
      <c r="D970" t="s">
        <v>36</v>
      </c>
      <c r="E970" t="s">
        <v>15</v>
      </c>
      <c r="F970">
        <v>3.0510000000000002</v>
      </c>
      <c r="G970" t="s">
        <v>19</v>
      </c>
      <c r="H970" t="s">
        <v>15</v>
      </c>
      <c r="I970" t="str">
        <f>IF(Data[[#This Row],[Truth Value]]=Data[[#This Row],[Correct]], "", "1")</f>
        <v/>
      </c>
      <c r="J970">
        <v>21</v>
      </c>
      <c r="K9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70">
        <f>INDEX(Sheet9!H$1:H$30,MATCH(Data[[#This Row],[Subject]],Sheet9!A$1:A$30))</f>
        <v>0.9375</v>
      </c>
      <c r="M970" t="str">
        <f>IF(J969=Data[[#This Row],[PrsntOrd]]-1,IF(OR(Data[[#This Row],[ID]]=B969+8,Data[[#This Row],[ID]]=B969-8),"Y",""),"")</f>
        <v/>
      </c>
    </row>
    <row r="971" spans="1:13">
      <c r="A971">
        <v>124</v>
      </c>
      <c r="B971">
        <v>10</v>
      </c>
      <c r="C971" t="s">
        <v>29</v>
      </c>
      <c r="D971" t="s">
        <v>30</v>
      </c>
      <c r="E971" t="s">
        <v>15</v>
      </c>
      <c r="F971">
        <v>4.9560000000000004</v>
      </c>
      <c r="G971" t="s">
        <v>16</v>
      </c>
      <c r="H971" t="s">
        <v>22</v>
      </c>
      <c r="I971" t="str">
        <f>IF(Data[[#This Row],[Truth Value]]=Data[[#This Row],[Correct]], "", "1")</f>
        <v>1</v>
      </c>
      <c r="J971">
        <v>23</v>
      </c>
      <c r="K9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971">
        <f>INDEX(Sheet9!H$1:H$30,MATCH(Data[[#This Row],[Subject]],Sheet9!A$1:A$30))</f>
        <v>0.9375</v>
      </c>
      <c r="M971" t="str">
        <f>IF(J970=Data[[#This Row],[PrsntOrd]]-1,IF(OR(Data[[#This Row],[ID]]=B970+8,Data[[#This Row],[ID]]=B970-8),"Y",""),"")</f>
        <v/>
      </c>
    </row>
    <row r="972" spans="1:13">
      <c r="A972">
        <v>124</v>
      </c>
      <c r="B972">
        <v>11</v>
      </c>
      <c r="C972" t="s">
        <v>35</v>
      </c>
      <c r="D972" t="s">
        <v>36</v>
      </c>
      <c r="E972" t="s">
        <v>22</v>
      </c>
      <c r="F972">
        <v>5.891</v>
      </c>
      <c r="G972" t="s">
        <v>16</v>
      </c>
      <c r="H972" t="s">
        <v>15</v>
      </c>
      <c r="I972" t="str">
        <f>IF(Data[[#This Row],[Truth Value]]=Data[[#This Row],[Correct]], "", "1")</f>
        <v>1</v>
      </c>
      <c r="J972">
        <v>26</v>
      </c>
      <c r="K9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972">
        <f>INDEX(Sheet9!H$1:H$30,MATCH(Data[[#This Row],[Subject]],Sheet9!A$1:A$30))</f>
        <v>0.9375</v>
      </c>
      <c r="M972" t="str">
        <f>IF(J971=Data[[#This Row],[PrsntOrd]]-1,IF(OR(Data[[#This Row],[ID]]=B971+8,Data[[#This Row],[ID]]=B971-8),"Y",""),"")</f>
        <v/>
      </c>
    </row>
    <row r="973" spans="1:13">
      <c r="A973">
        <v>124</v>
      </c>
      <c r="B973">
        <v>4</v>
      </c>
      <c r="C973" t="s">
        <v>31</v>
      </c>
      <c r="D973" t="s">
        <v>32</v>
      </c>
      <c r="E973" t="s">
        <v>15</v>
      </c>
      <c r="F973">
        <v>2.4580000000000002</v>
      </c>
      <c r="G973" t="s">
        <v>19</v>
      </c>
      <c r="H973" t="s">
        <v>15</v>
      </c>
      <c r="I973" t="str">
        <f>IF(Data[[#This Row],[Truth Value]]=Data[[#This Row],[Correct]], "", "1")</f>
        <v/>
      </c>
      <c r="J973">
        <v>28</v>
      </c>
      <c r="K9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73">
        <f>INDEX(Sheet9!H$1:H$30,MATCH(Data[[#This Row],[Subject]],Sheet9!A$1:A$30))</f>
        <v>0.9375</v>
      </c>
      <c r="M973" t="str">
        <f>IF(J972=Data[[#This Row],[PrsntOrd]]-1,IF(OR(Data[[#This Row],[ID]]=B972+8,Data[[#This Row],[ID]]=B972-8),"Y",""),"")</f>
        <v/>
      </c>
    </row>
    <row r="974" spans="1:13">
      <c r="A974">
        <v>124</v>
      </c>
      <c r="B974">
        <v>8</v>
      </c>
      <c r="C974" t="s">
        <v>27</v>
      </c>
      <c r="D974" t="s">
        <v>28</v>
      </c>
      <c r="E974" t="s">
        <v>22</v>
      </c>
      <c r="F974">
        <v>2.2029999999999998</v>
      </c>
      <c r="G974" t="s">
        <v>19</v>
      </c>
      <c r="H974" t="s">
        <v>22</v>
      </c>
      <c r="I974" t="str">
        <f>IF(Data[[#This Row],[Truth Value]]=Data[[#This Row],[Correct]], "", "1")</f>
        <v/>
      </c>
      <c r="J974">
        <v>32</v>
      </c>
      <c r="K9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74">
        <f>INDEX(Sheet9!H$1:H$30,MATCH(Data[[#This Row],[Subject]],Sheet9!A$1:A$30))</f>
        <v>0.9375</v>
      </c>
      <c r="M974" t="str">
        <f>IF(J973=Data[[#This Row],[PrsntOrd]]-1,IF(OR(Data[[#This Row],[ID]]=B973+8,Data[[#This Row],[ID]]=B973-8),"Y",""),"")</f>
        <v/>
      </c>
    </row>
    <row r="975" spans="1:13">
      <c r="A975">
        <v>124</v>
      </c>
      <c r="B975">
        <v>16</v>
      </c>
      <c r="C975" t="s">
        <v>13</v>
      </c>
      <c r="D975" t="s">
        <v>14</v>
      </c>
      <c r="E975" t="s">
        <v>15</v>
      </c>
      <c r="F975">
        <v>3.883</v>
      </c>
      <c r="G975" t="s">
        <v>16</v>
      </c>
      <c r="H975" t="s">
        <v>15</v>
      </c>
      <c r="I975" t="str">
        <f>IF(Data[[#This Row],[Truth Value]]=Data[[#This Row],[Correct]], "", "1")</f>
        <v/>
      </c>
      <c r="J975">
        <v>33</v>
      </c>
      <c r="K9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75">
        <f>INDEX(Sheet9!H$1:H$30,MATCH(Data[[#This Row],[Subject]],Sheet9!A$1:A$30))</f>
        <v>0.9375</v>
      </c>
      <c r="M975" t="str">
        <f>IF(J974=Data[[#This Row],[PrsntOrd]]-1,IF(OR(Data[[#This Row],[ID]]=B974+8,Data[[#This Row],[ID]]=B974-8),"Y",""),"")</f>
        <v>Y</v>
      </c>
    </row>
    <row r="976" spans="1:13">
      <c r="A976">
        <v>124</v>
      </c>
      <c r="B976">
        <v>6</v>
      </c>
      <c r="C976" t="s">
        <v>17</v>
      </c>
      <c r="D976" t="s">
        <v>18</v>
      </c>
      <c r="E976" t="s">
        <v>15</v>
      </c>
      <c r="F976">
        <v>2.61</v>
      </c>
      <c r="G976" t="s">
        <v>19</v>
      </c>
      <c r="H976" t="s">
        <v>15</v>
      </c>
      <c r="I976" t="str">
        <f>IF(Data[[#This Row],[Truth Value]]=Data[[#This Row],[Correct]], "", "1")</f>
        <v/>
      </c>
      <c r="J976">
        <v>39</v>
      </c>
      <c r="K9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976">
        <f>INDEX(Sheet9!H$1:H$30,MATCH(Data[[#This Row],[Subject]],Sheet9!A$1:A$30))</f>
        <v>0.9375</v>
      </c>
      <c r="M976" t="str">
        <f>IF(J975=Data[[#This Row],[PrsntOrd]]-1,IF(OR(Data[[#This Row],[ID]]=B975+8,Data[[#This Row],[ID]]=B975-8),"Y",""),"")</f>
        <v/>
      </c>
    </row>
    <row r="977" spans="1:13">
      <c r="A977">
        <v>124</v>
      </c>
      <c r="B977">
        <v>9</v>
      </c>
      <c r="C977" t="s">
        <v>23</v>
      </c>
      <c r="D977" t="s">
        <v>24</v>
      </c>
      <c r="E977" t="s">
        <v>15</v>
      </c>
      <c r="F977">
        <v>5.0579999999999998</v>
      </c>
      <c r="G977" t="s">
        <v>16</v>
      </c>
      <c r="H977" t="s">
        <v>15</v>
      </c>
      <c r="I977" t="str">
        <f>IF(Data[[#This Row],[Truth Value]]=Data[[#This Row],[Correct]], "", "1")</f>
        <v/>
      </c>
      <c r="J977">
        <v>40</v>
      </c>
      <c r="K9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977">
        <f>INDEX(Sheet9!H$1:H$30,MATCH(Data[[#This Row],[Subject]],Sheet9!A$1:A$30))</f>
        <v>0.9375</v>
      </c>
      <c r="M977" t="str">
        <f>IF(J976=Data[[#This Row],[PrsntOrd]]-1,IF(OR(Data[[#This Row],[ID]]=B976+8,Data[[#This Row],[ID]]=B976-8),"Y",""),"")</f>
        <v/>
      </c>
    </row>
    <row r="978" spans="1:13">
      <c r="A978">
        <v>124</v>
      </c>
      <c r="B978">
        <v>17</v>
      </c>
      <c r="C978" t="s">
        <v>47</v>
      </c>
      <c r="D978" t="s">
        <v>48</v>
      </c>
      <c r="E978" t="s">
        <v>15</v>
      </c>
      <c r="F978">
        <v>2.9950000000000001</v>
      </c>
      <c r="G978" t="s">
        <v>49</v>
      </c>
      <c r="H978" t="s">
        <v>15</v>
      </c>
      <c r="I978" t="str">
        <f>IF(Data[[#This Row],[Truth Value]]=Data[[#This Row],[Correct]], "", "1")</f>
        <v/>
      </c>
      <c r="J978">
        <v>31</v>
      </c>
      <c r="K9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78">
        <f>INDEX(Sheet9!H$1:H$30,MATCH(Data[[#This Row],[Subject]],Sheet9!A$1:A$30))</f>
        <v>0.9375</v>
      </c>
      <c r="M978" t="str">
        <f>IF(J977=Data[[#This Row],[PrsntOrd]]-1,IF(OR(Data[[#This Row],[ID]]=B977+8,Data[[#This Row],[ID]]=B977-8),"Y",""),"")</f>
        <v/>
      </c>
    </row>
    <row r="979" spans="1:13">
      <c r="A979">
        <v>124</v>
      </c>
      <c r="B979">
        <v>18</v>
      </c>
      <c r="C979" t="s">
        <v>50</v>
      </c>
      <c r="D979" t="s">
        <v>51</v>
      </c>
      <c r="E979" t="s">
        <v>15</v>
      </c>
      <c r="F979">
        <v>2.8090000000000002</v>
      </c>
      <c r="G979" t="s">
        <v>49</v>
      </c>
      <c r="H979" t="s">
        <v>15</v>
      </c>
      <c r="I979" t="str">
        <f>IF(Data[[#This Row],[Truth Value]]=Data[[#This Row],[Correct]], "", "1")</f>
        <v/>
      </c>
      <c r="J979">
        <v>24</v>
      </c>
      <c r="K9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79">
        <f>INDEX(Sheet9!H$1:H$30,MATCH(Data[[#This Row],[Subject]],Sheet9!A$1:A$30))</f>
        <v>0.9375</v>
      </c>
      <c r="M979" t="str">
        <f>IF(J978=Data[[#This Row],[PrsntOrd]]-1,IF(OR(Data[[#This Row],[ID]]=B978+8,Data[[#This Row],[ID]]=B978-8),"Y",""),"")</f>
        <v/>
      </c>
    </row>
    <row r="980" spans="1:13">
      <c r="A980">
        <v>124</v>
      </c>
      <c r="B980">
        <v>19</v>
      </c>
      <c r="C980" t="s">
        <v>52</v>
      </c>
      <c r="D980" t="s">
        <v>53</v>
      </c>
      <c r="E980" t="s">
        <v>22</v>
      </c>
      <c r="F980">
        <v>3.3940000000000001</v>
      </c>
      <c r="G980" t="s">
        <v>49</v>
      </c>
      <c r="H980" t="s">
        <v>22</v>
      </c>
      <c r="I980" t="str">
        <f>IF(Data[[#This Row],[Truth Value]]=Data[[#This Row],[Correct]], "", "1")</f>
        <v/>
      </c>
      <c r="J980">
        <v>2</v>
      </c>
      <c r="K9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0">
        <f>INDEX(Sheet9!H$1:H$30,MATCH(Data[[#This Row],[Subject]],Sheet9!A$1:A$30))</f>
        <v>0.9375</v>
      </c>
      <c r="M980" t="str">
        <f>IF(J979=Data[[#This Row],[PrsntOrd]]-1,IF(OR(Data[[#This Row],[ID]]=B979+8,Data[[#This Row],[ID]]=B979-8),"Y",""),"")</f>
        <v/>
      </c>
    </row>
    <row r="981" spans="1:13">
      <c r="A981">
        <v>124</v>
      </c>
      <c r="B981">
        <v>20</v>
      </c>
      <c r="C981" t="s">
        <v>54</v>
      </c>
      <c r="D981" t="s">
        <v>55</v>
      </c>
      <c r="E981" t="s">
        <v>22</v>
      </c>
      <c r="F981">
        <v>1.74</v>
      </c>
      <c r="G981" t="s">
        <v>49</v>
      </c>
      <c r="H981" t="s">
        <v>22</v>
      </c>
      <c r="I981" t="str">
        <f>IF(Data[[#This Row],[Truth Value]]=Data[[#This Row],[Correct]], "", "1")</f>
        <v/>
      </c>
      <c r="J981">
        <v>38</v>
      </c>
      <c r="K9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1">
        <f>INDEX(Sheet9!H$1:H$30,MATCH(Data[[#This Row],[Subject]],Sheet9!A$1:A$30))</f>
        <v>0.9375</v>
      </c>
      <c r="M981" t="str">
        <f>IF(J980=Data[[#This Row],[PrsntOrd]]-1,IF(OR(Data[[#This Row],[ID]]=B980+8,Data[[#This Row],[ID]]=B980-8),"Y",""),"")</f>
        <v/>
      </c>
    </row>
    <row r="982" spans="1:13">
      <c r="A982">
        <v>124</v>
      </c>
      <c r="B982">
        <v>21</v>
      </c>
      <c r="C982" t="s">
        <v>56</v>
      </c>
      <c r="D982" t="s">
        <v>57</v>
      </c>
      <c r="E982" t="s">
        <v>22</v>
      </c>
      <c r="F982">
        <v>3.1709999999999998</v>
      </c>
      <c r="G982" t="s">
        <v>49</v>
      </c>
      <c r="H982" t="s">
        <v>22</v>
      </c>
      <c r="I982" t="str">
        <f>IF(Data[[#This Row],[Truth Value]]=Data[[#This Row],[Correct]], "", "1")</f>
        <v/>
      </c>
      <c r="J982">
        <v>8</v>
      </c>
      <c r="K9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2">
        <f>INDEX(Sheet9!H$1:H$30,MATCH(Data[[#This Row],[Subject]],Sheet9!A$1:A$30))</f>
        <v>0.9375</v>
      </c>
      <c r="M982" t="str">
        <f>IF(J981=Data[[#This Row],[PrsntOrd]]-1,IF(OR(Data[[#This Row],[ID]]=B981+8,Data[[#This Row],[ID]]=B981-8),"Y",""),"")</f>
        <v/>
      </c>
    </row>
    <row r="983" spans="1:13">
      <c r="A983">
        <v>124</v>
      </c>
      <c r="B983">
        <v>22</v>
      </c>
      <c r="C983" t="s">
        <v>58</v>
      </c>
      <c r="D983" t="s">
        <v>59</v>
      </c>
      <c r="E983" t="s">
        <v>15</v>
      </c>
      <c r="F983">
        <v>1.5229999999999999</v>
      </c>
      <c r="G983" t="s">
        <v>49</v>
      </c>
      <c r="H983" t="s">
        <v>15</v>
      </c>
      <c r="I983" t="str">
        <f>IF(Data[[#This Row],[Truth Value]]=Data[[#This Row],[Correct]], "", "1")</f>
        <v/>
      </c>
      <c r="J983">
        <v>20</v>
      </c>
      <c r="K9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3">
        <f>INDEX(Sheet9!H$1:H$30,MATCH(Data[[#This Row],[Subject]],Sheet9!A$1:A$30))</f>
        <v>0.9375</v>
      </c>
      <c r="M983" t="str">
        <f>IF(J982=Data[[#This Row],[PrsntOrd]]-1,IF(OR(Data[[#This Row],[ID]]=B982+8,Data[[#This Row],[ID]]=B982-8),"Y",""),"")</f>
        <v/>
      </c>
    </row>
    <row r="984" spans="1:13">
      <c r="A984">
        <v>124</v>
      </c>
      <c r="B984">
        <v>23</v>
      </c>
      <c r="C984" t="s">
        <v>60</v>
      </c>
      <c r="D984" t="s">
        <v>98</v>
      </c>
      <c r="E984" t="s">
        <v>15</v>
      </c>
      <c r="F984">
        <v>3.5390000000000001</v>
      </c>
      <c r="G984" t="s">
        <v>49</v>
      </c>
      <c r="H984" t="s">
        <v>15</v>
      </c>
      <c r="I984" t="str">
        <f>IF(Data[[#This Row],[Truth Value]]=Data[[#This Row],[Correct]], "", "1")</f>
        <v/>
      </c>
      <c r="J984">
        <v>14</v>
      </c>
      <c r="K9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4">
        <f>INDEX(Sheet9!H$1:H$30,MATCH(Data[[#This Row],[Subject]],Sheet9!A$1:A$30))</f>
        <v>0.9375</v>
      </c>
      <c r="M984" t="str">
        <f>IF(J983=Data[[#This Row],[PrsntOrd]]-1,IF(OR(Data[[#This Row],[ID]]=B983+8,Data[[#This Row],[ID]]=B983-8),"Y",""),"")</f>
        <v/>
      </c>
    </row>
    <row r="985" spans="1:13">
      <c r="A985">
        <v>124</v>
      </c>
      <c r="B985">
        <v>24</v>
      </c>
      <c r="C985" t="s">
        <v>62</v>
      </c>
      <c r="D985" t="s">
        <v>63</v>
      </c>
      <c r="E985" t="s">
        <v>22</v>
      </c>
      <c r="F985">
        <v>3.141</v>
      </c>
      <c r="G985" t="s">
        <v>49</v>
      </c>
      <c r="H985" t="s">
        <v>22</v>
      </c>
      <c r="I985" t="str">
        <f>IF(Data[[#This Row],[Truth Value]]=Data[[#This Row],[Correct]], "", "1")</f>
        <v/>
      </c>
      <c r="J985">
        <v>30</v>
      </c>
      <c r="K9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5">
        <f>INDEX(Sheet9!H$1:H$30,MATCH(Data[[#This Row],[Subject]],Sheet9!A$1:A$30))</f>
        <v>0.9375</v>
      </c>
      <c r="M985" t="str">
        <f>IF(J984=Data[[#This Row],[PrsntOrd]]-1,IF(OR(Data[[#This Row],[ID]]=B984+8,Data[[#This Row],[ID]]=B984-8),"Y",""),"")</f>
        <v/>
      </c>
    </row>
    <row r="986" spans="1:13">
      <c r="A986">
        <v>124</v>
      </c>
      <c r="B986">
        <v>25</v>
      </c>
      <c r="C986" t="s">
        <v>64</v>
      </c>
      <c r="D986" t="s">
        <v>65</v>
      </c>
      <c r="E986" t="s">
        <v>15</v>
      </c>
      <c r="F986">
        <v>3.6339999999999999</v>
      </c>
      <c r="G986" t="s">
        <v>66</v>
      </c>
      <c r="H986" t="s">
        <v>15</v>
      </c>
      <c r="I986" t="str">
        <f>IF(Data[[#This Row],[Truth Value]]=Data[[#This Row],[Correct]], "", "1")</f>
        <v/>
      </c>
      <c r="J986">
        <v>17</v>
      </c>
      <c r="K9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6">
        <f>INDEX(Sheet9!H$1:H$30,MATCH(Data[[#This Row],[Subject]],Sheet9!A$1:A$30))</f>
        <v>0.9375</v>
      </c>
      <c r="M986" t="str">
        <f>IF(J985=Data[[#This Row],[PrsntOrd]]-1,IF(OR(Data[[#This Row],[ID]]=B985+8,Data[[#This Row],[ID]]=B985-8),"Y",""),"")</f>
        <v/>
      </c>
    </row>
    <row r="987" spans="1:13">
      <c r="A987">
        <v>124</v>
      </c>
      <c r="B987">
        <v>26</v>
      </c>
      <c r="C987" t="s">
        <v>67</v>
      </c>
      <c r="D987" t="s">
        <v>68</v>
      </c>
      <c r="E987" t="s">
        <v>22</v>
      </c>
      <c r="F987">
        <v>2.89</v>
      </c>
      <c r="G987" t="s">
        <v>66</v>
      </c>
      <c r="H987" t="s">
        <v>22</v>
      </c>
      <c r="I987" t="str">
        <f>IF(Data[[#This Row],[Truth Value]]=Data[[#This Row],[Correct]], "", "1")</f>
        <v/>
      </c>
      <c r="J987">
        <v>15</v>
      </c>
      <c r="K9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7">
        <f>INDEX(Sheet9!H$1:H$30,MATCH(Data[[#This Row],[Subject]],Sheet9!A$1:A$30))</f>
        <v>0.9375</v>
      </c>
      <c r="M987" t="str">
        <f>IF(J986=Data[[#This Row],[PrsntOrd]]-1,IF(OR(Data[[#This Row],[ID]]=B986+8,Data[[#This Row],[ID]]=B986-8),"Y",""),"")</f>
        <v/>
      </c>
    </row>
    <row r="988" spans="1:13">
      <c r="A988">
        <v>124</v>
      </c>
      <c r="B988">
        <v>27</v>
      </c>
      <c r="C988" t="s">
        <v>69</v>
      </c>
      <c r="D988" t="s">
        <v>70</v>
      </c>
      <c r="E988" t="s">
        <v>15</v>
      </c>
      <c r="F988">
        <v>5.7220000000000004</v>
      </c>
      <c r="G988" t="s">
        <v>66</v>
      </c>
      <c r="H988" t="s">
        <v>15</v>
      </c>
      <c r="I988" t="str">
        <f>IF(Data[[#This Row],[Truth Value]]=Data[[#This Row],[Correct]], "", "1")</f>
        <v/>
      </c>
      <c r="J988">
        <v>37</v>
      </c>
      <c r="K9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8">
        <f>INDEX(Sheet9!H$1:H$30,MATCH(Data[[#This Row],[Subject]],Sheet9!A$1:A$30))</f>
        <v>0.9375</v>
      </c>
      <c r="M988" t="str">
        <f>IF(J987=Data[[#This Row],[PrsntOrd]]-1,IF(OR(Data[[#This Row],[ID]]=B987+8,Data[[#This Row],[ID]]=B987-8),"Y",""),"")</f>
        <v/>
      </c>
    </row>
    <row r="989" spans="1:13">
      <c r="A989">
        <v>124</v>
      </c>
      <c r="B989">
        <v>28</v>
      </c>
      <c r="C989" t="s">
        <v>71</v>
      </c>
      <c r="D989" t="s">
        <v>72</v>
      </c>
      <c r="E989" t="s">
        <v>15</v>
      </c>
      <c r="F989">
        <v>3.891</v>
      </c>
      <c r="G989" t="s">
        <v>66</v>
      </c>
      <c r="H989" t="s">
        <v>15</v>
      </c>
      <c r="I989" t="str">
        <f>IF(Data[[#This Row],[Truth Value]]=Data[[#This Row],[Correct]], "", "1")</f>
        <v/>
      </c>
      <c r="J989">
        <v>25</v>
      </c>
      <c r="K9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89">
        <f>INDEX(Sheet9!H$1:H$30,MATCH(Data[[#This Row],[Subject]],Sheet9!A$1:A$30))</f>
        <v>0.9375</v>
      </c>
      <c r="M989" t="str">
        <f>IF(J988=Data[[#This Row],[PrsntOrd]]-1,IF(OR(Data[[#This Row],[ID]]=B988+8,Data[[#This Row],[ID]]=B988-8),"Y",""),"")</f>
        <v/>
      </c>
    </row>
    <row r="990" spans="1:13">
      <c r="A990">
        <v>124</v>
      </c>
      <c r="B990">
        <v>29</v>
      </c>
      <c r="C990" t="s">
        <v>73</v>
      </c>
      <c r="D990" t="s">
        <v>74</v>
      </c>
      <c r="E990" t="s">
        <v>15</v>
      </c>
      <c r="F990">
        <v>3.0190000000000001</v>
      </c>
      <c r="G990" t="s">
        <v>66</v>
      </c>
      <c r="H990" t="s">
        <v>15</v>
      </c>
      <c r="I990" t="str">
        <f>IF(Data[[#This Row],[Truth Value]]=Data[[#This Row],[Correct]], "", "1")</f>
        <v/>
      </c>
      <c r="J990">
        <v>27</v>
      </c>
      <c r="K9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0">
        <f>INDEX(Sheet9!H$1:H$30,MATCH(Data[[#This Row],[Subject]],Sheet9!A$1:A$30))</f>
        <v>0.9375</v>
      </c>
      <c r="M990" t="str">
        <f>IF(J989=Data[[#This Row],[PrsntOrd]]-1,IF(OR(Data[[#This Row],[ID]]=B989+8,Data[[#This Row],[ID]]=B989-8),"Y",""),"")</f>
        <v/>
      </c>
    </row>
    <row r="991" spans="1:13">
      <c r="A991">
        <v>124</v>
      </c>
      <c r="B991">
        <v>30</v>
      </c>
      <c r="C991" t="s">
        <v>75</v>
      </c>
      <c r="D991" t="s">
        <v>76</v>
      </c>
      <c r="E991" t="s">
        <v>22</v>
      </c>
      <c r="F991">
        <v>5.8259999999999996</v>
      </c>
      <c r="G991" t="s">
        <v>66</v>
      </c>
      <c r="H991" t="s">
        <v>22</v>
      </c>
      <c r="I991" t="str">
        <f>IF(Data[[#This Row],[Truth Value]]=Data[[#This Row],[Correct]], "", "1")</f>
        <v/>
      </c>
      <c r="J991">
        <v>5</v>
      </c>
      <c r="K9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1">
        <f>INDEX(Sheet9!H$1:H$30,MATCH(Data[[#This Row],[Subject]],Sheet9!A$1:A$30))</f>
        <v>0.9375</v>
      </c>
      <c r="M991" t="str">
        <f>IF(J990=Data[[#This Row],[PrsntOrd]]-1,IF(OR(Data[[#This Row],[ID]]=B990+8,Data[[#This Row],[ID]]=B990-8),"Y",""),"")</f>
        <v/>
      </c>
    </row>
    <row r="992" spans="1:13">
      <c r="A992">
        <v>124</v>
      </c>
      <c r="B992">
        <v>31</v>
      </c>
      <c r="C992" t="s">
        <v>77</v>
      </c>
      <c r="D992" t="s">
        <v>78</v>
      </c>
      <c r="E992" t="s">
        <v>22</v>
      </c>
      <c r="F992">
        <v>2.9769999999999999</v>
      </c>
      <c r="G992" t="s">
        <v>66</v>
      </c>
      <c r="H992" t="s">
        <v>22</v>
      </c>
      <c r="I992" t="str">
        <f>IF(Data[[#This Row],[Truth Value]]=Data[[#This Row],[Correct]], "", "1")</f>
        <v/>
      </c>
      <c r="J992">
        <v>34</v>
      </c>
      <c r="K9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2">
        <f>INDEX(Sheet9!H$1:H$30,MATCH(Data[[#This Row],[Subject]],Sheet9!A$1:A$30))</f>
        <v>0.9375</v>
      </c>
      <c r="M992" t="str">
        <f>IF(J991=Data[[#This Row],[PrsntOrd]]-1,IF(OR(Data[[#This Row],[ID]]=B991+8,Data[[#This Row],[ID]]=B991-8),"Y",""),"")</f>
        <v/>
      </c>
    </row>
    <row r="993" spans="1:13">
      <c r="A993">
        <v>124</v>
      </c>
      <c r="B993">
        <v>32</v>
      </c>
      <c r="C993" t="s">
        <v>79</v>
      </c>
      <c r="D993" t="s">
        <v>80</v>
      </c>
      <c r="E993" t="s">
        <v>22</v>
      </c>
      <c r="F993">
        <v>5.1379999999999999</v>
      </c>
      <c r="G993" t="s">
        <v>66</v>
      </c>
      <c r="H993" t="s">
        <v>22</v>
      </c>
      <c r="I993" t="str">
        <f>IF(Data[[#This Row],[Truth Value]]=Data[[#This Row],[Correct]], "", "1")</f>
        <v/>
      </c>
      <c r="J993">
        <v>6</v>
      </c>
      <c r="K9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3">
        <f>INDEX(Sheet9!H$1:H$30,MATCH(Data[[#This Row],[Subject]],Sheet9!A$1:A$30))</f>
        <v>0.9375</v>
      </c>
      <c r="M993" t="str">
        <f>IF(J992=Data[[#This Row],[PrsntOrd]]-1,IF(OR(Data[[#This Row],[ID]]=B992+8,Data[[#This Row],[ID]]=B992-8),"Y",""),"")</f>
        <v/>
      </c>
    </row>
    <row r="994" spans="1:13">
      <c r="A994">
        <v>124</v>
      </c>
      <c r="B994">
        <v>33</v>
      </c>
      <c r="C994" t="s">
        <v>81</v>
      </c>
      <c r="D994" t="s">
        <v>82</v>
      </c>
      <c r="E994" t="s">
        <v>22</v>
      </c>
      <c r="F994">
        <v>1.5149999999999999</v>
      </c>
      <c r="G994" t="s">
        <v>83</v>
      </c>
      <c r="H994" t="s">
        <v>22</v>
      </c>
      <c r="I994" t="str">
        <f>IF(Data[[#This Row],[Truth Value]]=Data[[#This Row],[Correct]], "", "1")</f>
        <v/>
      </c>
      <c r="J994">
        <v>22</v>
      </c>
      <c r="K9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4">
        <f>INDEX(Sheet9!H$1:H$30,MATCH(Data[[#This Row],[Subject]],Sheet9!A$1:A$30))</f>
        <v>0.9375</v>
      </c>
      <c r="M994" t="str">
        <f>IF(J993=Data[[#This Row],[PrsntOrd]]-1,IF(OR(Data[[#This Row],[ID]]=B993+8,Data[[#This Row],[ID]]=B993-8),"Y",""),"")</f>
        <v/>
      </c>
    </row>
    <row r="995" spans="1:13">
      <c r="A995">
        <v>124</v>
      </c>
      <c r="B995">
        <v>34</v>
      </c>
      <c r="C995" t="s">
        <v>84</v>
      </c>
      <c r="D995" t="s">
        <v>85</v>
      </c>
      <c r="E995" t="s">
        <v>15</v>
      </c>
      <c r="F995">
        <v>1.85</v>
      </c>
      <c r="G995" t="s">
        <v>83</v>
      </c>
      <c r="H995" t="s">
        <v>15</v>
      </c>
      <c r="I995" t="str">
        <f>IF(Data[[#This Row],[Truth Value]]=Data[[#This Row],[Correct]], "", "1")</f>
        <v/>
      </c>
      <c r="J995">
        <v>36</v>
      </c>
      <c r="K9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5">
        <f>INDEX(Sheet9!H$1:H$30,MATCH(Data[[#This Row],[Subject]],Sheet9!A$1:A$30))</f>
        <v>0.9375</v>
      </c>
      <c r="M995" t="str">
        <f>IF(J994=Data[[#This Row],[PrsntOrd]]-1,IF(OR(Data[[#This Row],[ID]]=B994+8,Data[[#This Row],[ID]]=B994-8),"Y",""),"")</f>
        <v/>
      </c>
    </row>
    <row r="996" spans="1:13">
      <c r="A996">
        <v>124</v>
      </c>
      <c r="B996">
        <v>35</v>
      </c>
      <c r="C996" t="s">
        <v>86</v>
      </c>
      <c r="D996" t="s">
        <v>87</v>
      </c>
      <c r="E996" t="s">
        <v>22</v>
      </c>
      <c r="F996">
        <v>2.875</v>
      </c>
      <c r="G996" t="s">
        <v>83</v>
      </c>
      <c r="H996" t="s">
        <v>22</v>
      </c>
      <c r="I996" t="str">
        <f>IF(Data[[#This Row],[Truth Value]]=Data[[#This Row],[Correct]], "", "1")</f>
        <v/>
      </c>
      <c r="J996">
        <v>9</v>
      </c>
      <c r="K9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6">
        <f>INDEX(Sheet9!H$1:H$30,MATCH(Data[[#This Row],[Subject]],Sheet9!A$1:A$30))</f>
        <v>0.9375</v>
      </c>
      <c r="M996" t="str">
        <f>IF(J995=Data[[#This Row],[PrsntOrd]]-1,IF(OR(Data[[#This Row],[ID]]=B995+8,Data[[#This Row],[ID]]=B995-8),"Y",""),"")</f>
        <v/>
      </c>
    </row>
    <row r="997" spans="1:13">
      <c r="A997">
        <v>124</v>
      </c>
      <c r="B997">
        <v>36</v>
      </c>
      <c r="C997" t="s">
        <v>88</v>
      </c>
      <c r="D997" t="s">
        <v>89</v>
      </c>
      <c r="E997" t="s">
        <v>22</v>
      </c>
      <c r="F997">
        <v>3.6749999999999998</v>
      </c>
      <c r="G997" t="s">
        <v>83</v>
      </c>
      <c r="H997" t="s">
        <v>22</v>
      </c>
      <c r="I997" t="str">
        <f>IF(Data[[#This Row],[Truth Value]]=Data[[#This Row],[Correct]], "", "1")</f>
        <v/>
      </c>
      <c r="J997">
        <v>4</v>
      </c>
      <c r="K9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7">
        <f>INDEX(Sheet9!H$1:H$30,MATCH(Data[[#This Row],[Subject]],Sheet9!A$1:A$30))</f>
        <v>0.9375</v>
      </c>
      <c r="M997" t="str">
        <f>IF(J996=Data[[#This Row],[PrsntOrd]]-1,IF(OR(Data[[#This Row],[ID]]=B996+8,Data[[#This Row],[ID]]=B996-8),"Y",""),"")</f>
        <v/>
      </c>
    </row>
    <row r="998" spans="1:13">
      <c r="A998">
        <v>124</v>
      </c>
      <c r="B998">
        <v>37</v>
      </c>
      <c r="C998" t="s">
        <v>90</v>
      </c>
      <c r="D998" t="s">
        <v>91</v>
      </c>
      <c r="E998" t="s">
        <v>15</v>
      </c>
      <c r="F998">
        <v>1.891</v>
      </c>
      <c r="G998" t="s">
        <v>83</v>
      </c>
      <c r="H998" t="s">
        <v>15</v>
      </c>
      <c r="I998" t="str">
        <f>IF(Data[[#This Row],[Truth Value]]=Data[[#This Row],[Correct]], "", "1")</f>
        <v/>
      </c>
      <c r="J998">
        <v>29</v>
      </c>
      <c r="K9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8">
        <f>INDEX(Sheet9!H$1:H$30,MATCH(Data[[#This Row],[Subject]],Sheet9!A$1:A$30))</f>
        <v>0.9375</v>
      </c>
      <c r="M998" t="str">
        <f>IF(J997=Data[[#This Row],[PrsntOrd]]-1,IF(OR(Data[[#This Row],[ID]]=B997+8,Data[[#This Row],[ID]]=B997-8),"Y",""),"")</f>
        <v/>
      </c>
    </row>
    <row r="999" spans="1:13">
      <c r="A999">
        <v>124</v>
      </c>
      <c r="B999">
        <v>38</v>
      </c>
      <c r="C999" t="s">
        <v>92</v>
      </c>
      <c r="D999" t="s">
        <v>93</v>
      </c>
      <c r="E999" t="s">
        <v>22</v>
      </c>
      <c r="F999">
        <v>2.3620000000000001</v>
      </c>
      <c r="G999" t="s">
        <v>83</v>
      </c>
      <c r="H999" t="s">
        <v>22</v>
      </c>
      <c r="I999" t="str">
        <f>IF(Data[[#This Row],[Truth Value]]=Data[[#This Row],[Correct]], "", "1")</f>
        <v/>
      </c>
      <c r="J999">
        <v>35</v>
      </c>
      <c r="K9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999">
        <f>INDEX(Sheet9!H$1:H$30,MATCH(Data[[#This Row],[Subject]],Sheet9!A$1:A$30))</f>
        <v>0.9375</v>
      </c>
      <c r="M999" t="str">
        <f>IF(J998=Data[[#This Row],[PrsntOrd]]-1,IF(OR(Data[[#This Row],[ID]]=B998+8,Data[[#This Row],[ID]]=B998-8),"Y",""),"")</f>
        <v/>
      </c>
    </row>
    <row r="1000" spans="1:13">
      <c r="A1000">
        <v>124</v>
      </c>
      <c r="B1000">
        <v>39</v>
      </c>
      <c r="C1000" t="s">
        <v>94</v>
      </c>
      <c r="D1000" t="s">
        <v>95</v>
      </c>
      <c r="E1000" t="s">
        <v>15</v>
      </c>
      <c r="F1000">
        <v>3.524</v>
      </c>
      <c r="G1000" t="s">
        <v>83</v>
      </c>
      <c r="H1000" t="s">
        <v>15</v>
      </c>
      <c r="I1000" t="str">
        <f>IF(Data[[#This Row],[Truth Value]]=Data[[#This Row],[Correct]], "", "1")</f>
        <v/>
      </c>
      <c r="J1000">
        <v>18</v>
      </c>
      <c r="K10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00">
        <f>INDEX(Sheet9!H$1:H$30,MATCH(Data[[#This Row],[Subject]],Sheet9!A$1:A$30))</f>
        <v>0.9375</v>
      </c>
      <c r="M1000" t="str">
        <f>IF(J999=Data[[#This Row],[PrsntOrd]]-1,IF(OR(Data[[#This Row],[ID]]=B999+8,Data[[#This Row],[ID]]=B999-8),"Y",""),"")</f>
        <v/>
      </c>
    </row>
    <row r="1001" spans="1:13">
      <c r="A1001">
        <v>124</v>
      </c>
      <c r="B1001">
        <v>40</v>
      </c>
      <c r="C1001" t="s">
        <v>96</v>
      </c>
      <c r="D1001" t="s">
        <v>97</v>
      </c>
      <c r="E1001" t="s">
        <v>15</v>
      </c>
      <c r="F1001">
        <v>4.7229999999999999</v>
      </c>
      <c r="G1001" t="s">
        <v>83</v>
      </c>
      <c r="H1001" t="s">
        <v>15</v>
      </c>
      <c r="I1001" t="str">
        <f>IF(Data[[#This Row],[Truth Value]]=Data[[#This Row],[Correct]], "", "1")</f>
        <v/>
      </c>
      <c r="J1001">
        <v>12</v>
      </c>
      <c r="K10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01">
        <f>INDEX(Sheet9!H$1:H$30,MATCH(Data[[#This Row],[Subject]],Sheet9!A$1:A$30))</f>
        <v>0.9375</v>
      </c>
      <c r="M1001" t="str">
        <f>IF(J1000=Data[[#This Row],[PrsntOrd]]-1,IF(OR(Data[[#This Row],[ID]]=B1000+8,Data[[#This Row],[ID]]=B1000-8),"Y",""),"")</f>
        <v/>
      </c>
    </row>
    <row r="1002" spans="1:13">
      <c r="A1002">
        <v>125</v>
      </c>
      <c r="B1002">
        <v>3</v>
      </c>
      <c r="C1002" t="s">
        <v>39</v>
      </c>
      <c r="D1002" t="s">
        <v>36</v>
      </c>
      <c r="E1002" t="s">
        <v>15</v>
      </c>
      <c r="F1002">
        <v>5.4669999999999996</v>
      </c>
      <c r="G1002" t="s">
        <v>19</v>
      </c>
      <c r="H1002" t="s">
        <v>15</v>
      </c>
      <c r="I1002" t="str">
        <f>IF(Data[[#This Row],[Truth Value]]=Data[[#This Row],[Correct]], "", "1")</f>
        <v/>
      </c>
      <c r="J1002">
        <v>4</v>
      </c>
      <c r="K10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02">
        <f>INDEX(Sheet9!H$1:H$30,MATCH(Data[[#This Row],[Subject]],Sheet9!A$1:A$30))</f>
        <v>0.9375</v>
      </c>
      <c r="M1002" t="str">
        <f>IF(J1001=Data[[#This Row],[PrsntOrd]]-1,IF(OR(Data[[#This Row],[ID]]=B1001+8,Data[[#This Row],[ID]]=B1001-8),"Y",""),"")</f>
        <v/>
      </c>
    </row>
    <row r="1003" spans="1:13">
      <c r="A1003">
        <v>125</v>
      </c>
      <c r="B1003">
        <v>10</v>
      </c>
      <c r="C1003" t="s">
        <v>29</v>
      </c>
      <c r="D1003" t="s">
        <v>30</v>
      </c>
      <c r="E1003" t="s">
        <v>22</v>
      </c>
      <c r="F1003">
        <v>7.4260000000000002</v>
      </c>
      <c r="G1003" t="s">
        <v>16</v>
      </c>
      <c r="H1003" t="s">
        <v>22</v>
      </c>
      <c r="I1003" t="str">
        <f>IF(Data[[#This Row],[Truth Value]]=Data[[#This Row],[Correct]], "", "1")</f>
        <v/>
      </c>
      <c r="J1003">
        <v>5</v>
      </c>
      <c r="K10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03">
        <f>INDEX(Sheet9!H$1:H$30,MATCH(Data[[#This Row],[Subject]],Sheet9!A$1:A$30))</f>
        <v>0.9375</v>
      </c>
      <c r="M1003" t="str">
        <f>IF(J1002=Data[[#This Row],[PrsntOrd]]-1,IF(OR(Data[[#This Row],[ID]]=B1002+8,Data[[#This Row],[ID]]=B1002-8),"Y",""),"")</f>
        <v/>
      </c>
    </row>
    <row r="1004" spans="1:13">
      <c r="A1004">
        <v>125</v>
      </c>
      <c r="B1004">
        <v>6</v>
      </c>
      <c r="C1004" t="s">
        <v>17</v>
      </c>
      <c r="D1004" t="s">
        <v>18</v>
      </c>
      <c r="E1004" t="s">
        <v>22</v>
      </c>
      <c r="F1004">
        <v>3.7690000000000001</v>
      </c>
      <c r="G1004" t="s">
        <v>19</v>
      </c>
      <c r="H1004" t="s">
        <v>15</v>
      </c>
      <c r="I1004" t="str">
        <f>IF(Data[[#This Row],[Truth Value]]=Data[[#This Row],[Correct]], "", "1")</f>
        <v>1</v>
      </c>
      <c r="J1004">
        <v>6</v>
      </c>
      <c r="K10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1004">
        <f>INDEX(Sheet9!H$1:H$30,MATCH(Data[[#This Row],[Subject]],Sheet9!A$1:A$30))</f>
        <v>0.9375</v>
      </c>
      <c r="M1004" t="str">
        <f>IF(J1003=Data[[#This Row],[PrsntOrd]]-1,IF(OR(Data[[#This Row],[ID]]=B1003+8,Data[[#This Row],[ID]]=B1003-8),"Y",""),"")</f>
        <v/>
      </c>
    </row>
    <row r="1005" spans="1:13">
      <c r="A1005">
        <v>125</v>
      </c>
      <c r="B1005">
        <v>15</v>
      </c>
      <c r="C1005" t="s">
        <v>43</v>
      </c>
      <c r="D1005" t="s">
        <v>100</v>
      </c>
      <c r="E1005" t="s">
        <v>22</v>
      </c>
      <c r="F1005">
        <v>4.2510000000000003</v>
      </c>
      <c r="G1005" t="s">
        <v>16</v>
      </c>
      <c r="H1005" t="s">
        <v>22</v>
      </c>
      <c r="I1005" t="str">
        <f>IF(Data[[#This Row],[Truth Value]]=Data[[#This Row],[Correct]], "", "1")</f>
        <v/>
      </c>
      <c r="J1005">
        <v>10</v>
      </c>
      <c r="K10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05">
        <f>INDEX(Sheet9!H$1:H$30,MATCH(Data[[#This Row],[Subject]],Sheet9!A$1:A$30))</f>
        <v>0.9375</v>
      </c>
      <c r="M1005" t="str">
        <f>IF(J1004=Data[[#This Row],[PrsntOrd]]-1,IF(OR(Data[[#This Row],[ID]]=B1004+8,Data[[#This Row],[ID]]=B1004-8),"Y",""),"")</f>
        <v/>
      </c>
    </row>
    <row r="1006" spans="1:13">
      <c r="A1006">
        <v>125</v>
      </c>
      <c r="B1006">
        <v>11</v>
      </c>
      <c r="C1006" t="s">
        <v>35</v>
      </c>
      <c r="D1006" t="s">
        <v>36</v>
      </c>
      <c r="E1006" t="s">
        <v>15</v>
      </c>
      <c r="F1006">
        <v>4.306</v>
      </c>
      <c r="G1006" t="s">
        <v>16</v>
      </c>
      <c r="H1006" t="s">
        <v>15</v>
      </c>
      <c r="I1006" t="str">
        <f>IF(Data[[#This Row],[Truth Value]]=Data[[#This Row],[Correct]], "", "1")</f>
        <v/>
      </c>
      <c r="J1006">
        <v>14</v>
      </c>
      <c r="K10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06">
        <f>INDEX(Sheet9!H$1:H$30,MATCH(Data[[#This Row],[Subject]],Sheet9!A$1:A$30))</f>
        <v>0.9375</v>
      </c>
      <c r="M1006" t="str">
        <f>IF(J1005=Data[[#This Row],[PrsntOrd]]-1,IF(OR(Data[[#This Row],[ID]]=B1005+8,Data[[#This Row],[ID]]=B1005-8),"Y",""),"")</f>
        <v/>
      </c>
    </row>
    <row r="1007" spans="1:13">
      <c r="A1007">
        <v>125</v>
      </c>
      <c r="B1007">
        <v>2</v>
      </c>
      <c r="C1007" t="s">
        <v>40</v>
      </c>
      <c r="D1007" t="s">
        <v>30</v>
      </c>
      <c r="E1007" t="s">
        <v>15</v>
      </c>
      <c r="F1007">
        <v>7.14</v>
      </c>
      <c r="G1007" t="s">
        <v>19</v>
      </c>
      <c r="H1007" t="s">
        <v>15</v>
      </c>
      <c r="I1007" t="str">
        <f>IF(Data[[#This Row],[Truth Value]]=Data[[#This Row],[Correct]], "", "1")</f>
        <v/>
      </c>
      <c r="J1007">
        <v>15</v>
      </c>
      <c r="K10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07">
        <f>INDEX(Sheet9!H$1:H$30,MATCH(Data[[#This Row],[Subject]],Sheet9!A$1:A$30))</f>
        <v>0.9375</v>
      </c>
      <c r="M1007" t="str">
        <f>IF(J1006=Data[[#This Row],[PrsntOrd]]-1,IF(OR(Data[[#This Row],[ID]]=B1006+8,Data[[#This Row],[ID]]=B1006-8),"Y",""),"")</f>
        <v/>
      </c>
    </row>
    <row r="1008" spans="1:13">
      <c r="A1008">
        <v>125</v>
      </c>
      <c r="B1008">
        <v>13</v>
      </c>
      <c r="C1008" t="s">
        <v>25</v>
      </c>
      <c r="D1008" t="s">
        <v>99</v>
      </c>
      <c r="E1008" t="s">
        <v>15</v>
      </c>
      <c r="F1008">
        <v>6.0750000000000002</v>
      </c>
      <c r="G1008" t="s">
        <v>16</v>
      </c>
      <c r="H1008" t="s">
        <v>15</v>
      </c>
      <c r="I1008" t="str">
        <f>IF(Data[[#This Row],[Truth Value]]=Data[[#This Row],[Correct]], "", "1")</f>
        <v/>
      </c>
      <c r="J1008">
        <v>17</v>
      </c>
      <c r="K10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08">
        <f>INDEX(Sheet9!H$1:H$30,MATCH(Data[[#This Row],[Subject]],Sheet9!A$1:A$30))</f>
        <v>0.9375</v>
      </c>
      <c r="M1008" t="str">
        <f>IF(J1007=Data[[#This Row],[PrsntOrd]]-1,IF(OR(Data[[#This Row],[ID]]=B1007+8,Data[[#This Row],[ID]]=B1007-8),"Y",""),"")</f>
        <v/>
      </c>
    </row>
    <row r="1009" spans="1:13">
      <c r="A1009">
        <v>125</v>
      </c>
      <c r="B1009">
        <v>8</v>
      </c>
      <c r="C1009" t="s">
        <v>27</v>
      </c>
      <c r="D1009" t="s">
        <v>28</v>
      </c>
      <c r="E1009" t="s">
        <v>22</v>
      </c>
      <c r="F1009">
        <v>3.371</v>
      </c>
      <c r="G1009" t="s">
        <v>19</v>
      </c>
      <c r="H1009" t="s">
        <v>22</v>
      </c>
      <c r="I1009" t="str">
        <f>IF(Data[[#This Row],[Truth Value]]=Data[[#This Row],[Correct]], "", "1")</f>
        <v/>
      </c>
      <c r="J1009">
        <v>18</v>
      </c>
      <c r="K10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09">
        <f>INDEX(Sheet9!H$1:H$30,MATCH(Data[[#This Row],[Subject]],Sheet9!A$1:A$30))</f>
        <v>0.9375</v>
      </c>
      <c r="M1009" t="str">
        <f>IF(J1008=Data[[#This Row],[PrsntOrd]]-1,IF(OR(Data[[#This Row],[ID]]=B1008+8,Data[[#This Row],[ID]]=B1008-8),"Y",""),"")</f>
        <v/>
      </c>
    </row>
    <row r="1010" spans="1:13">
      <c r="A1010">
        <v>125</v>
      </c>
      <c r="B1010">
        <v>1</v>
      </c>
      <c r="C1010" t="s">
        <v>45</v>
      </c>
      <c r="D1010" t="s">
        <v>46</v>
      </c>
      <c r="E1010" t="s">
        <v>22</v>
      </c>
      <c r="F1010">
        <v>5.7629999999999999</v>
      </c>
      <c r="G1010" t="s">
        <v>19</v>
      </c>
      <c r="H1010" t="s">
        <v>22</v>
      </c>
      <c r="I1010" t="str">
        <f>IF(Data[[#This Row],[Truth Value]]=Data[[#This Row],[Correct]], "", "1")</f>
        <v/>
      </c>
      <c r="J1010">
        <v>22</v>
      </c>
      <c r="K10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10">
        <f>INDEX(Sheet9!H$1:H$30,MATCH(Data[[#This Row],[Subject]],Sheet9!A$1:A$30))</f>
        <v>0.9375</v>
      </c>
      <c r="M1010" t="str">
        <f>IF(J1009=Data[[#This Row],[PrsntOrd]]-1,IF(OR(Data[[#This Row],[ID]]=B1009+8,Data[[#This Row],[ID]]=B1009-8),"Y",""),"")</f>
        <v/>
      </c>
    </row>
    <row r="1011" spans="1:13">
      <c r="A1011">
        <v>125</v>
      </c>
      <c r="B1011">
        <v>16</v>
      </c>
      <c r="C1011" t="s">
        <v>13</v>
      </c>
      <c r="D1011" t="s">
        <v>14</v>
      </c>
      <c r="E1011" t="s">
        <v>15</v>
      </c>
      <c r="F1011">
        <v>6.6239999999999997</v>
      </c>
      <c r="G1011" t="s">
        <v>16</v>
      </c>
      <c r="H1011" t="s">
        <v>15</v>
      </c>
      <c r="I1011" t="str">
        <f>IF(Data[[#This Row],[Truth Value]]=Data[[#This Row],[Correct]], "", "1")</f>
        <v/>
      </c>
      <c r="J1011">
        <v>25</v>
      </c>
      <c r="K10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11">
        <f>INDEX(Sheet9!H$1:H$30,MATCH(Data[[#This Row],[Subject]],Sheet9!A$1:A$30))</f>
        <v>0.9375</v>
      </c>
      <c r="M1011" t="str">
        <f>IF(J1010=Data[[#This Row],[PrsntOrd]]-1,IF(OR(Data[[#This Row],[ID]]=B1010+8,Data[[#This Row],[ID]]=B1010-8),"Y",""),"")</f>
        <v/>
      </c>
    </row>
    <row r="1012" spans="1:13">
      <c r="A1012">
        <v>125</v>
      </c>
      <c r="B1012">
        <v>7</v>
      </c>
      <c r="C1012" t="s">
        <v>20</v>
      </c>
      <c r="D1012" t="s">
        <v>21</v>
      </c>
      <c r="E1012" t="s">
        <v>15</v>
      </c>
      <c r="F1012">
        <v>3.8730000000000002</v>
      </c>
      <c r="G1012" t="s">
        <v>19</v>
      </c>
      <c r="H1012" t="s">
        <v>22</v>
      </c>
      <c r="I1012" t="str">
        <f>IF(Data[[#This Row],[Truth Value]]=Data[[#This Row],[Correct]], "", "1")</f>
        <v>1</v>
      </c>
      <c r="J1012">
        <v>26</v>
      </c>
      <c r="K10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1012">
        <f>INDEX(Sheet9!H$1:H$30,MATCH(Data[[#This Row],[Subject]],Sheet9!A$1:A$30))</f>
        <v>0.9375</v>
      </c>
      <c r="M1012" t="str">
        <f>IF(J1011=Data[[#This Row],[PrsntOrd]]-1,IF(OR(Data[[#This Row],[ID]]=B1011+8,Data[[#This Row],[ID]]=B1011-8),"Y",""),"")</f>
        <v/>
      </c>
    </row>
    <row r="1013" spans="1:13">
      <c r="A1013">
        <v>125</v>
      </c>
      <c r="B1013">
        <v>12</v>
      </c>
      <c r="C1013" t="s">
        <v>41</v>
      </c>
      <c r="D1013" t="s">
        <v>42</v>
      </c>
      <c r="E1013" t="s">
        <v>22</v>
      </c>
      <c r="F1013">
        <v>5.2030000000000003</v>
      </c>
      <c r="G1013" t="s">
        <v>16</v>
      </c>
      <c r="H1013" t="s">
        <v>22</v>
      </c>
      <c r="I1013" t="str">
        <f>IF(Data[[#This Row],[Truth Value]]=Data[[#This Row],[Correct]], "", "1")</f>
        <v/>
      </c>
      <c r="J1013">
        <v>29</v>
      </c>
      <c r="K10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13">
        <f>INDEX(Sheet9!H$1:H$30,MATCH(Data[[#This Row],[Subject]],Sheet9!A$1:A$30))</f>
        <v>0.9375</v>
      </c>
      <c r="M1013" t="str">
        <f>IF(J1012=Data[[#This Row],[PrsntOrd]]-1,IF(OR(Data[[#This Row],[ID]]=B1012+8,Data[[#This Row],[ID]]=B1012-8),"Y",""),"")</f>
        <v/>
      </c>
    </row>
    <row r="1014" spans="1:13">
      <c r="A1014">
        <v>125</v>
      </c>
      <c r="B1014">
        <v>4</v>
      </c>
      <c r="C1014" t="s">
        <v>31</v>
      </c>
      <c r="D1014" t="s">
        <v>32</v>
      </c>
      <c r="E1014" t="s">
        <v>15</v>
      </c>
      <c r="F1014">
        <v>2.4980000000000002</v>
      </c>
      <c r="G1014" t="s">
        <v>19</v>
      </c>
      <c r="H1014" t="s">
        <v>15</v>
      </c>
      <c r="I1014" t="str">
        <f>IF(Data[[#This Row],[Truth Value]]=Data[[#This Row],[Correct]], "", "1")</f>
        <v/>
      </c>
      <c r="J1014">
        <v>31</v>
      </c>
      <c r="K10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14">
        <f>INDEX(Sheet9!H$1:H$30,MATCH(Data[[#This Row],[Subject]],Sheet9!A$1:A$30))</f>
        <v>0.9375</v>
      </c>
      <c r="M1014" t="str">
        <f>IF(J1013=Data[[#This Row],[PrsntOrd]]-1,IF(OR(Data[[#This Row],[ID]]=B1013+8,Data[[#This Row],[ID]]=B1013-8),"Y",""),"")</f>
        <v/>
      </c>
    </row>
    <row r="1015" spans="1:13">
      <c r="A1015">
        <v>125</v>
      </c>
      <c r="B1015">
        <v>14</v>
      </c>
      <c r="C1015" t="s">
        <v>37</v>
      </c>
      <c r="D1015" t="s">
        <v>38</v>
      </c>
      <c r="E1015" t="s">
        <v>22</v>
      </c>
      <c r="F1015">
        <v>4.0590000000000002</v>
      </c>
      <c r="G1015" t="s">
        <v>16</v>
      </c>
      <c r="H1015" t="s">
        <v>22</v>
      </c>
      <c r="I1015" t="str">
        <f>IF(Data[[#This Row],[Truth Value]]=Data[[#This Row],[Correct]], "", "1")</f>
        <v/>
      </c>
      <c r="J1015">
        <v>35</v>
      </c>
      <c r="K10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15">
        <f>INDEX(Sheet9!H$1:H$30,MATCH(Data[[#This Row],[Subject]],Sheet9!A$1:A$30))</f>
        <v>0.9375</v>
      </c>
      <c r="M1015" t="str">
        <f>IF(J1014=Data[[#This Row],[PrsntOrd]]-1,IF(OR(Data[[#This Row],[ID]]=B1014+8,Data[[#This Row],[ID]]=B1014-8),"Y",""),"")</f>
        <v/>
      </c>
    </row>
    <row r="1016" spans="1:13">
      <c r="A1016">
        <v>125</v>
      </c>
      <c r="B1016">
        <v>5</v>
      </c>
      <c r="C1016" t="s">
        <v>33</v>
      </c>
      <c r="D1016" t="s">
        <v>34</v>
      </c>
      <c r="E1016" t="s">
        <v>22</v>
      </c>
      <c r="F1016">
        <v>4.8090000000000002</v>
      </c>
      <c r="G1016" t="s">
        <v>19</v>
      </c>
      <c r="H1016" t="s">
        <v>22</v>
      </c>
      <c r="I1016" t="str">
        <f>IF(Data[[#This Row],[Truth Value]]=Data[[#This Row],[Correct]], "", "1")</f>
        <v/>
      </c>
      <c r="J1016">
        <v>36</v>
      </c>
      <c r="K10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16">
        <f>INDEX(Sheet9!H$1:H$30,MATCH(Data[[#This Row],[Subject]],Sheet9!A$1:A$30))</f>
        <v>0.9375</v>
      </c>
      <c r="M1016" t="str">
        <f>IF(J1015=Data[[#This Row],[PrsntOrd]]-1,IF(OR(Data[[#This Row],[ID]]=B1015+8,Data[[#This Row],[ID]]=B1015-8),"Y",""),"")</f>
        <v/>
      </c>
    </row>
    <row r="1017" spans="1:13">
      <c r="A1017">
        <v>125</v>
      </c>
      <c r="B1017">
        <v>9</v>
      </c>
      <c r="C1017" t="s">
        <v>23</v>
      </c>
      <c r="D1017" t="s">
        <v>24</v>
      </c>
      <c r="E1017" t="s">
        <v>15</v>
      </c>
      <c r="F1017">
        <v>3.786</v>
      </c>
      <c r="G1017" t="s">
        <v>16</v>
      </c>
      <c r="H1017" t="s">
        <v>15</v>
      </c>
      <c r="I1017" t="str">
        <f>IF(Data[[#This Row],[Truth Value]]=Data[[#This Row],[Correct]], "", "1")</f>
        <v/>
      </c>
      <c r="J1017">
        <v>38</v>
      </c>
      <c r="K10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17">
        <f>INDEX(Sheet9!H$1:H$30,MATCH(Data[[#This Row],[Subject]],Sheet9!A$1:A$30))</f>
        <v>0.9375</v>
      </c>
      <c r="M1017" t="str">
        <f>IF(J1016=Data[[#This Row],[PrsntOrd]]-1,IF(OR(Data[[#This Row],[ID]]=B1016+8,Data[[#This Row],[ID]]=B1016-8),"Y",""),"")</f>
        <v/>
      </c>
    </row>
    <row r="1018" spans="1:13">
      <c r="A1018">
        <v>125</v>
      </c>
      <c r="B1018">
        <v>17</v>
      </c>
      <c r="C1018" t="s">
        <v>47</v>
      </c>
      <c r="D1018" t="s">
        <v>48</v>
      </c>
      <c r="E1018" t="s">
        <v>22</v>
      </c>
      <c r="F1018">
        <v>4.8810000000000002</v>
      </c>
      <c r="G1018" t="s">
        <v>49</v>
      </c>
      <c r="H1018" t="s">
        <v>15</v>
      </c>
      <c r="I1018" t="str">
        <f>IF(Data[[#This Row],[Truth Value]]=Data[[#This Row],[Correct]], "", "1")</f>
        <v>1</v>
      </c>
      <c r="J1018">
        <v>3</v>
      </c>
      <c r="K10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18">
        <f>INDEX(Sheet9!H$1:H$30,MATCH(Data[[#This Row],[Subject]],Sheet9!A$1:A$30))</f>
        <v>0.9375</v>
      </c>
      <c r="M1018" t="str">
        <f>IF(J1017=Data[[#This Row],[PrsntOrd]]-1,IF(OR(Data[[#This Row],[ID]]=B1017+8,Data[[#This Row],[ID]]=B1017-8),"Y",""),"")</f>
        <v/>
      </c>
    </row>
    <row r="1019" spans="1:13">
      <c r="A1019">
        <v>125</v>
      </c>
      <c r="B1019">
        <v>18</v>
      </c>
      <c r="C1019" t="s">
        <v>50</v>
      </c>
      <c r="D1019" t="s">
        <v>51</v>
      </c>
      <c r="E1019" t="s">
        <v>15</v>
      </c>
      <c r="F1019">
        <v>2.8250000000000002</v>
      </c>
      <c r="G1019" t="s">
        <v>49</v>
      </c>
      <c r="H1019" t="s">
        <v>15</v>
      </c>
      <c r="I1019" t="str">
        <f>IF(Data[[#This Row],[Truth Value]]=Data[[#This Row],[Correct]], "", "1")</f>
        <v/>
      </c>
      <c r="J1019">
        <v>12</v>
      </c>
      <c r="K10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19">
        <f>INDEX(Sheet9!H$1:H$30,MATCH(Data[[#This Row],[Subject]],Sheet9!A$1:A$30))</f>
        <v>0.9375</v>
      </c>
      <c r="M1019" t="str">
        <f>IF(J1018=Data[[#This Row],[PrsntOrd]]-1,IF(OR(Data[[#This Row],[ID]]=B1018+8,Data[[#This Row],[ID]]=B1018-8),"Y",""),"")</f>
        <v/>
      </c>
    </row>
    <row r="1020" spans="1:13">
      <c r="A1020">
        <v>125</v>
      </c>
      <c r="B1020">
        <v>19</v>
      </c>
      <c r="C1020" t="s">
        <v>52</v>
      </c>
      <c r="D1020" t="s">
        <v>53</v>
      </c>
      <c r="E1020" t="s">
        <v>15</v>
      </c>
      <c r="F1020">
        <v>4.9480000000000004</v>
      </c>
      <c r="G1020" t="s">
        <v>49</v>
      </c>
      <c r="H1020" t="s">
        <v>22</v>
      </c>
      <c r="I1020" t="str">
        <f>IF(Data[[#This Row],[Truth Value]]=Data[[#This Row],[Correct]], "", "1")</f>
        <v>1</v>
      </c>
      <c r="J1020">
        <v>39</v>
      </c>
      <c r="K10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0">
        <f>INDEX(Sheet9!H$1:H$30,MATCH(Data[[#This Row],[Subject]],Sheet9!A$1:A$30))</f>
        <v>0.9375</v>
      </c>
      <c r="M1020" t="str">
        <f>IF(J1019=Data[[#This Row],[PrsntOrd]]-1,IF(OR(Data[[#This Row],[ID]]=B1019+8,Data[[#This Row],[ID]]=B1019-8),"Y",""),"")</f>
        <v/>
      </c>
    </row>
    <row r="1021" spans="1:13">
      <c r="A1021">
        <v>125</v>
      </c>
      <c r="B1021">
        <v>20</v>
      </c>
      <c r="C1021" t="s">
        <v>54</v>
      </c>
      <c r="D1021" t="s">
        <v>55</v>
      </c>
      <c r="E1021" t="s">
        <v>22</v>
      </c>
      <c r="F1021">
        <v>3.1539999999999999</v>
      </c>
      <c r="G1021" t="s">
        <v>49</v>
      </c>
      <c r="H1021" t="s">
        <v>22</v>
      </c>
      <c r="I1021" t="str">
        <f>IF(Data[[#This Row],[Truth Value]]=Data[[#This Row],[Correct]], "", "1")</f>
        <v/>
      </c>
      <c r="J1021">
        <v>34</v>
      </c>
      <c r="K10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1">
        <f>INDEX(Sheet9!H$1:H$30,MATCH(Data[[#This Row],[Subject]],Sheet9!A$1:A$30))</f>
        <v>0.9375</v>
      </c>
      <c r="M1021" t="str">
        <f>IF(J1020=Data[[#This Row],[PrsntOrd]]-1,IF(OR(Data[[#This Row],[ID]]=B1020+8,Data[[#This Row],[ID]]=B1020-8),"Y",""),"")</f>
        <v/>
      </c>
    </row>
    <row r="1022" spans="1:13">
      <c r="A1022">
        <v>125</v>
      </c>
      <c r="B1022">
        <v>21</v>
      </c>
      <c r="C1022" t="s">
        <v>56</v>
      </c>
      <c r="D1022" t="s">
        <v>57</v>
      </c>
      <c r="E1022" t="s">
        <v>22</v>
      </c>
      <c r="F1022">
        <v>3.891</v>
      </c>
      <c r="G1022" t="s">
        <v>49</v>
      </c>
      <c r="H1022" t="s">
        <v>22</v>
      </c>
      <c r="I1022" t="str">
        <f>IF(Data[[#This Row],[Truth Value]]=Data[[#This Row],[Correct]], "", "1")</f>
        <v/>
      </c>
      <c r="J1022">
        <v>21</v>
      </c>
      <c r="K102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2">
        <f>INDEX(Sheet9!H$1:H$30,MATCH(Data[[#This Row],[Subject]],Sheet9!A$1:A$30))</f>
        <v>0.9375</v>
      </c>
      <c r="M1022" t="str">
        <f>IF(J1021=Data[[#This Row],[PrsntOrd]]-1,IF(OR(Data[[#This Row],[ID]]=B1021+8,Data[[#This Row],[ID]]=B1021-8),"Y",""),"")</f>
        <v/>
      </c>
    </row>
    <row r="1023" spans="1:13">
      <c r="A1023">
        <v>125</v>
      </c>
      <c r="B1023">
        <v>22</v>
      </c>
      <c r="C1023" t="s">
        <v>58</v>
      </c>
      <c r="D1023" t="s">
        <v>59</v>
      </c>
      <c r="E1023" t="s">
        <v>15</v>
      </c>
      <c r="F1023">
        <v>2.859</v>
      </c>
      <c r="G1023" t="s">
        <v>49</v>
      </c>
      <c r="H1023" t="s">
        <v>15</v>
      </c>
      <c r="I1023" t="str">
        <f>IF(Data[[#This Row],[Truth Value]]=Data[[#This Row],[Correct]], "", "1")</f>
        <v/>
      </c>
      <c r="J1023">
        <v>28</v>
      </c>
      <c r="K102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3">
        <f>INDEX(Sheet9!H$1:H$30,MATCH(Data[[#This Row],[Subject]],Sheet9!A$1:A$30))</f>
        <v>0.9375</v>
      </c>
      <c r="M1023" t="str">
        <f>IF(J1022=Data[[#This Row],[PrsntOrd]]-1,IF(OR(Data[[#This Row],[ID]]=B1022+8,Data[[#This Row],[ID]]=B1022-8),"Y",""),"")</f>
        <v/>
      </c>
    </row>
    <row r="1024" spans="1:13">
      <c r="A1024">
        <v>125</v>
      </c>
      <c r="B1024">
        <v>23</v>
      </c>
      <c r="C1024" t="s">
        <v>60</v>
      </c>
      <c r="D1024" t="s">
        <v>98</v>
      </c>
      <c r="E1024" t="s">
        <v>15</v>
      </c>
      <c r="F1024">
        <v>4.8890000000000002</v>
      </c>
      <c r="G1024" t="s">
        <v>49</v>
      </c>
      <c r="H1024" t="s">
        <v>15</v>
      </c>
      <c r="I1024" t="str">
        <f>IF(Data[[#This Row],[Truth Value]]=Data[[#This Row],[Correct]], "", "1")</f>
        <v/>
      </c>
      <c r="J1024">
        <v>19</v>
      </c>
      <c r="K102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4">
        <f>INDEX(Sheet9!H$1:H$30,MATCH(Data[[#This Row],[Subject]],Sheet9!A$1:A$30))</f>
        <v>0.9375</v>
      </c>
      <c r="M1024" t="str">
        <f>IF(J1023=Data[[#This Row],[PrsntOrd]]-1,IF(OR(Data[[#This Row],[ID]]=B1023+8,Data[[#This Row],[ID]]=B1023-8),"Y",""),"")</f>
        <v/>
      </c>
    </row>
    <row r="1025" spans="1:13">
      <c r="A1025">
        <v>125</v>
      </c>
      <c r="B1025">
        <v>24</v>
      </c>
      <c r="C1025" t="s">
        <v>62</v>
      </c>
      <c r="D1025" t="s">
        <v>63</v>
      </c>
      <c r="E1025" t="s">
        <v>22</v>
      </c>
      <c r="F1025">
        <v>4.1470000000000002</v>
      </c>
      <c r="G1025" t="s">
        <v>49</v>
      </c>
      <c r="H1025" t="s">
        <v>22</v>
      </c>
      <c r="I1025" t="str">
        <f>IF(Data[[#This Row],[Truth Value]]=Data[[#This Row],[Correct]], "", "1")</f>
        <v/>
      </c>
      <c r="J1025">
        <v>9</v>
      </c>
      <c r="K102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5">
        <f>INDEX(Sheet9!H$1:H$30,MATCH(Data[[#This Row],[Subject]],Sheet9!A$1:A$30))</f>
        <v>0.9375</v>
      </c>
      <c r="M1025" t="str">
        <f>IF(J1024=Data[[#This Row],[PrsntOrd]]-1,IF(OR(Data[[#This Row],[ID]]=B1024+8,Data[[#This Row],[ID]]=B1024-8),"Y",""),"")</f>
        <v/>
      </c>
    </row>
    <row r="1026" spans="1:13">
      <c r="A1026">
        <v>125</v>
      </c>
      <c r="B1026">
        <v>25</v>
      </c>
      <c r="C1026" t="s">
        <v>64</v>
      </c>
      <c r="D1026" t="s">
        <v>65</v>
      </c>
      <c r="E1026" t="s">
        <v>15</v>
      </c>
      <c r="F1026">
        <v>25.15</v>
      </c>
      <c r="G1026" t="s">
        <v>66</v>
      </c>
      <c r="H1026" t="s">
        <v>15</v>
      </c>
      <c r="I1026" t="str">
        <f>IF(Data[[#This Row],[Truth Value]]=Data[[#This Row],[Correct]], "", "1")</f>
        <v/>
      </c>
      <c r="J1026">
        <v>1</v>
      </c>
      <c r="K102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6">
        <f>INDEX(Sheet9!H$1:H$30,MATCH(Data[[#This Row],[Subject]],Sheet9!A$1:A$30))</f>
        <v>0.9375</v>
      </c>
      <c r="M1026" t="str">
        <f>IF(J1025=Data[[#This Row],[PrsntOrd]]-1,IF(OR(Data[[#This Row],[ID]]=B1025+8,Data[[#This Row],[ID]]=B1025-8),"Y",""),"")</f>
        <v/>
      </c>
    </row>
    <row r="1027" spans="1:13">
      <c r="A1027">
        <v>125</v>
      </c>
      <c r="B1027">
        <v>26</v>
      </c>
      <c r="C1027" t="s">
        <v>67</v>
      </c>
      <c r="D1027" t="s">
        <v>68</v>
      </c>
      <c r="E1027" t="s">
        <v>22</v>
      </c>
      <c r="F1027">
        <v>3.7</v>
      </c>
      <c r="G1027" t="s">
        <v>66</v>
      </c>
      <c r="H1027" t="s">
        <v>22</v>
      </c>
      <c r="I1027" t="str">
        <f>IF(Data[[#This Row],[Truth Value]]=Data[[#This Row],[Correct]], "", "1")</f>
        <v/>
      </c>
      <c r="J1027">
        <v>23</v>
      </c>
      <c r="K102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7">
        <f>INDEX(Sheet9!H$1:H$30,MATCH(Data[[#This Row],[Subject]],Sheet9!A$1:A$30))</f>
        <v>0.9375</v>
      </c>
      <c r="M1027" t="str">
        <f>IF(J1026=Data[[#This Row],[PrsntOrd]]-1,IF(OR(Data[[#This Row],[ID]]=B1026+8,Data[[#This Row],[ID]]=B1026-8),"Y",""),"")</f>
        <v/>
      </c>
    </row>
    <row r="1028" spans="1:13">
      <c r="A1028">
        <v>125</v>
      </c>
      <c r="B1028">
        <v>27</v>
      </c>
      <c r="C1028" t="s">
        <v>69</v>
      </c>
      <c r="D1028" t="s">
        <v>70</v>
      </c>
      <c r="E1028" t="s">
        <v>15</v>
      </c>
      <c r="F1028">
        <v>4.37</v>
      </c>
      <c r="G1028" t="s">
        <v>66</v>
      </c>
      <c r="H1028" t="s">
        <v>15</v>
      </c>
      <c r="I1028" t="str">
        <f>IF(Data[[#This Row],[Truth Value]]=Data[[#This Row],[Correct]], "", "1")</f>
        <v/>
      </c>
      <c r="J1028">
        <v>33</v>
      </c>
      <c r="K102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8">
        <f>INDEX(Sheet9!H$1:H$30,MATCH(Data[[#This Row],[Subject]],Sheet9!A$1:A$30))</f>
        <v>0.9375</v>
      </c>
      <c r="M1028" t="str">
        <f>IF(J1027=Data[[#This Row],[PrsntOrd]]-1,IF(OR(Data[[#This Row],[ID]]=B1027+8,Data[[#This Row],[ID]]=B1027-8),"Y",""),"")</f>
        <v/>
      </c>
    </row>
    <row r="1029" spans="1:13">
      <c r="A1029">
        <v>125</v>
      </c>
      <c r="B1029">
        <v>28</v>
      </c>
      <c r="C1029" t="s">
        <v>71</v>
      </c>
      <c r="D1029" t="s">
        <v>72</v>
      </c>
      <c r="E1029" t="s">
        <v>15</v>
      </c>
      <c r="F1029">
        <v>4.2889999999999997</v>
      </c>
      <c r="G1029" t="s">
        <v>66</v>
      </c>
      <c r="H1029" t="s">
        <v>15</v>
      </c>
      <c r="I1029" t="str">
        <f>IF(Data[[#This Row],[Truth Value]]=Data[[#This Row],[Correct]], "", "1")</f>
        <v/>
      </c>
      <c r="J1029">
        <v>37</v>
      </c>
      <c r="K102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29">
        <f>INDEX(Sheet9!H$1:H$30,MATCH(Data[[#This Row],[Subject]],Sheet9!A$1:A$30))</f>
        <v>0.9375</v>
      </c>
      <c r="M1029" t="str">
        <f>IF(J1028=Data[[#This Row],[PrsntOrd]]-1,IF(OR(Data[[#This Row],[ID]]=B1028+8,Data[[#This Row],[ID]]=B1028-8),"Y",""),"")</f>
        <v/>
      </c>
    </row>
    <row r="1030" spans="1:13">
      <c r="A1030">
        <v>125</v>
      </c>
      <c r="B1030">
        <v>29</v>
      </c>
      <c r="C1030" t="s">
        <v>73</v>
      </c>
      <c r="D1030" t="s">
        <v>74</v>
      </c>
      <c r="E1030" t="s">
        <v>15</v>
      </c>
      <c r="F1030">
        <v>3.8980000000000001</v>
      </c>
      <c r="G1030" t="s">
        <v>66</v>
      </c>
      <c r="H1030" t="s">
        <v>15</v>
      </c>
      <c r="I1030" t="str">
        <f>IF(Data[[#This Row],[Truth Value]]=Data[[#This Row],[Correct]], "", "1")</f>
        <v/>
      </c>
      <c r="J1030">
        <v>7</v>
      </c>
      <c r="K103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0">
        <f>INDEX(Sheet9!H$1:H$30,MATCH(Data[[#This Row],[Subject]],Sheet9!A$1:A$30))</f>
        <v>0.9375</v>
      </c>
      <c r="M1030" t="str">
        <f>IF(J1029=Data[[#This Row],[PrsntOrd]]-1,IF(OR(Data[[#This Row],[ID]]=B1029+8,Data[[#This Row],[ID]]=B1029-8),"Y",""),"")</f>
        <v/>
      </c>
    </row>
    <row r="1031" spans="1:13">
      <c r="A1031">
        <v>125</v>
      </c>
      <c r="B1031">
        <v>30</v>
      </c>
      <c r="C1031" t="s">
        <v>75</v>
      </c>
      <c r="D1031" t="s">
        <v>76</v>
      </c>
      <c r="E1031" t="s">
        <v>22</v>
      </c>
      <c r="F1031">
        <v>4.5549999999999997</v>
      </c>
      <c r="G1031" t="s">
        <v>66</v>
      </c>
      <c r="H1031" t="s">
        <v>22</v>
      </c>
      <c r="I1031" t="str">
        <f>IF(Data[[#This Row],[Truth Value]]=Data[[#This Row],[Correct]], "", "1")</f>
        <v/>
      </c>
      <c r="J1031">
        <v>16</v>
      </c>
      <c r="K103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1">
        <f>INDEX(Sheet9!H$1:H$30,MATCH(Data[[#This Row],[Subject]],Sheet9!A$1:A$30))</f>
        <v>0.9375</v>
      </c>
      <c r="M1031" t="str">
        <f>IF(J1030=Data[[#This Row],[PrsntOrd]]-1,IF(OR(Data[[#This Row],[ID]]=B1030+8,Data[[#This Row],[ID]]=B1030-8),"Y",""),"")</f>
        <v/>
      </c>
    </row>
    <row r="1032" spans="1:13">
      <c r="A1032">
        <v>125</v>
      </c>
      <c r="B1032">
        <v>31</v>
      </c>
      <c r="C1032" t="s">
        <v>77</v>
      </c>
      <c r="D1032" t="s">
        <v>78</v>
      </c>
      <c r="E1032" t="s">
        <v>22</v>
      </c>
      <c r="F1032">
        <v>3.1869999999999998</v>
      </c>
      <c r="G1032" t="s">
        <v>66</v>
      </c>
      <c r="H1032" t="s">
        <v>22</v>
      </c>
      <c r="I1032" t="str">
        <f>IF(Data[[#This Row],[Truth Value]]=Data[[#This Row],[Correct]], "", "1")</f>
        <v/>
      </c>
      <c r="J1032">
        <v>27</v>
      </c>
      <c r="K103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2">
        <f>INDEX(Sheet9!H$1:H$30,MATCH(Data[[#This Row],[Subject]],Sheet9!A$1:A$30))</f>
        <v>0.9375</v>
      </c>
      <c r="M1032" t="str">
        <f>IF(J1031=Data[[#This Row],[PrsntOrd]]-1,IF(OR(Data[[#This Row],[ID]]=B1031+8,Data[[#This Row],[ID]]=B1031-8),"Y",""),"")</f>
        <v/>
      </c>
    </row>
    <row r="1033" spans="1:13">
      <c r="A1033">
        <v>125</v>
      </c>
      <c r="B1033">
        <v>32</v>
      </c>
      <c r="C1033" t="s">
        <v>79</v>
      </c>
      <c r="D1033" t="s">
        <v>80</v>
      </c>
      <c r="E1033" t="s">
        <v>22</v>
      </c>
      <c r="F1033">
        <v>3.9460000000000002</v>
      </c>
      <c r="G1033" t="s">
        <v>66</v>
      </c>
      <c r="H1033" t="s">
        <v>22</v>
      </c>
      <c r="I1033" t="str">
        <f>IF(Data[[#This Row],[Truth Value]]=Data[[#This Row],[Correct]], "", "1")</f>
        <v/>
      </c>
      <c r="J1033">
        <v>13</v>
      </c>
      <c r="K103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3">
        <f>INDEX(Sheet9!H$1:H$30,MATCH(Data[[#This Row],[Subject]],Sheet9!A$1:A$30))</f>
        <v>0.9375</v>
      </c>
      <c r="M1033" t="str">
        <f>IF(J1032=Data[[#This Row],[PrsntOrd]]-1,IF(OR(Data[[#This Row],[ID]]=B1032+8,Data[[#This Row],[ID]]=B1032-8),"Y",""),"")</f>
        <v/>
      </c>
    </row>
    <row r="1034" spans="1:13">
      <c r="A1034">
        <v>125</v>
      </c>
      <c r="B1034">
        <v>33</v>
      </c>
      <c r="C1034" t="s">
        <v>81</v>
      </c>
      <c r="D1034" t="s">
        <v>82</v>
      </c>
      <c r="E1034" t="s">
        <v>22</v>
      </c>
      <c r="F1034">
        <v>2.7480000000000002</v>
      </c>
      <c r="G1034" t="s">
        <v>83</v>
      </c>
      <c r="H1034" t="s">
        <v>22</v>
      </c>
      <c r="I1034" t="str">
        <f>IF(Data[[#This Row],[Truth Value]]=Data[[#This Row],[Correct]], "", "1")</f>
        <v/>
      </c>
      <c r="J1034">
        <v>8</v>
      </c>
      <c r="K103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4">
        <f>INDEX(Sheet9!H$1:H$30,MATCH(Data[[#This Row],[Subject]],Sheet9!A$1:A$30))</f>
        <v>0.9375</v>
      </c>
      <c r="M1034" t="str">
        <f>IF(J1033=Data[[#This Row],[PrsntOrd]]-1,IF(OR(Data[[#This Row],[ID]]=B1033+8,Data[[#This Row],[ID]]=B1033-8),"Y",""),"")</f>
        <v/>
      </c>
    </row>
    <row r="1035" spans="1:13">
      <c r="A1035">
        <v>125</v>
      </c>
      <c r="B1035">
        <v>34</v>
      </c>
      <c r="C1035" t="s">
        <v>84</v>
      </c>
      <c r="D1035" t="s">
        <v>85</v>
      </c>
      <c r="E1035" t="s">
        <v>15</v>
      </c>
      <c r="F1035">
        <v>3.73</v>
      </c>
      <c r="G1035" t="s">
        <v>83</v>
      </c>
      <c r="H1035" t="s">
        <v>15</v>
      </c>
      <c r="I1035" t="str">
        <f>IF(Data[[#This Row],[Truth Value]]=Data[[#This Row],[Correct]], "", "1")</f>
        <v/>
      </c>
      <c r="J1035">
        <v>11</v>
      </c>
      <c r="K103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5">
        <f>INDEX(Sheet9!H$1:H$30,MATCH(Data[[#This Row],[Subject]],Sheet9!A$1:A$30))</f>
        <v>0.9375</v>
      </c>
      <c r="M1035" t="str">
        <f>IF(J1034=Data[[#This Row],[PrsntOrd]]-1,IF(OR(Data[[#This Row],[ID]]=B1034+8,Data[[#This Row],[ID]]=B1034-8),"Y",""),"")</f>
        <v/>
      </c>
    </row>
    <row r="1036" spans="1:13">
      <c r="A1036">
        <v>125</v>
      </c>
      <c r="B1036">
        <v>35</v>
      </c>
      <c r="C1036" t="s">
        <v>86</v>
      </c>
      <c r="D1036" t="s">
        <v>87</v>
      </c>
      <c r="E1036" t="s">
        <v>22</v>
      </c>
      <c r="F1036">
        <v>2.77</v>
      </c>
      <c r="G1036" t="s">
        <v>83</v>
      </c>
      <c r="H1036" t="s">
        <v>22</v>
      </c>
      <c r="I1036" t="str">
        <f>IF(Data[[#This Row],[Truth Value]]=Data[[#This Row],[Correct]], "", "1")</f>
        <v/>
      </c>
      <c r="J1036">
        <v>20</v>
      </c>
      <c r="K103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6">
        <f>INDEX(Sheet9!H$1:H$30,MATCH(Data[[#This Row],[Subject]],Sheet9!A$1:A$30))</f>
        <v>0.9375</v>
      </c>
      <c r="M1036" t="str">
        <f>IF(J1035=Data[[#This Row],[PrsntOrd]]-1,IF(OR(Data[[#This Row],[ID]]=B1035+8,Data[[#This Row],[ID]]=B1035-8),"Y",""),"")</f>
        <v/>
      </c>
    </row>
    <row r="1037" spans="1:13">
      <c r="A1037">
        <v>125</v>
      </c>
      <c r="B1037">
        <v>36</v>
      </c>
      <c r="C1037" t="s">
        <v>88</v>
      </c>
      <c r="D1037" t="s">
        <v>89</v>
      </c>
      <c r="E1037" t="s">
        <v>22</v>
      </c>
      <c r="F1037">
        <v>3.1869999999999998</v>
      </c>
      <c r="G1037" t="s">
        <v>83</v>
      </c>
      <c r="H1037" t="s">
        <v>22</v>
      </c>
      <c r="I1037" t="str">
        <f>IF(Data[[#This Row],[Truth Value]]=Data[[#This Row],[Correct]], "", "1")</f>
        <v/>
      </c>
      <c r="J1037">
        <v>2</v>
      </c>
      <c r="K103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7">
        <f>INDEX(Sheet9!H$1:H$30,MATCH(Data[[#This Row],[Subject]],Sheet9!A$1:A$30))</f>
        <v>0.9375</v>
      </c>
      <c r="M1037" t="str">
        <f>IF(J1036=Data[[#This Row],[PrsntOrd]]-1,IF(OR(Data[[#This Row],[ID]]=B1036+8,Data[[#This Row],[ID]]=B1036-8),"Y",""),"")</f>
        <v/>
      </c>
    </row>
    <row r="1038" spans="1:13">
      <c r="A1038">
        <v>125</v>
      </c>
      <c r="B1038">
        <v>37</v>
      </c>
      <c r="C1038" t="s">
        <v>90</v>
      </c>
      <c r="D1038" t="s">
        <v>91</v>
      </c>
      <c r="E1038" t="s">
        <v>15</v>
      </c>
      <c r="F1038">
        <v>2.234</v>
      </c>
      <c r="G1038" t="s">
        <v>83</v>
      </c>
      <c r="H1038" t="s">
        <v>15</v>
      </c>
      <c r="I1038" t="str">
        <f>IF(Data[[#This Row],[Truth Value]]=Data[[#This Row],[Correct]], "", "1")</f>
        <v/>
      </c>
      <c r="J1038">
        <v>32</v>
      </c>
      <c r="K103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8">
        <f>INDEX(Sheet9!H$1:H$30,MATCH(Data[[#This Row],[Subject]],Sheet9!A$1:A$30))</f>
        <v>0.9375</v>
      </c>
      <c r="M1038" t="str">
        <f>IF(J1037=Data[[#This Row],[PrsntOrd]]-1,IF(OR(Data[[#This Row],[ID]]=B1037+8,Data[[#This Row],[ID]]=B1037-8),"Y",""),"")</f>
        <v/>
      </c>
    </row>
    <row r="1039" spans="1:13">
      <c r="A1039">
        <v>125</v>
      </c>
      <c r="B1039">
        <v>38</v>
      </c>
      <c r="C1039" t="s">
        <v>92</v>
      </c>
      <c r="D1039" t="s">
        <v>93</v>
      </c>
      <c r="E1039" t="s">
        <v>15</v>
      </c>
      <c r="F1039">
        <v>2.1379999999999999</v>
      </c>
      <c r="G1039" t="s">
        <v>83</v>
      </c>
      <c r="H1039" t="s">
        <v>22</v>
      </c>
      <c r="I1039" t="str">
        <f>IF(Data[[#This Row],[Truth Value]]=Data[[#This Row],[Correct]], "", "1")</f>
        <v>1</v>
      </c>
      <c r="J1039">
        <v>24</v>
      </c>
      <c r="K103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39">
        <f>INDEX(Sheet9!H$1:H$30,MATCH(Data[[#This Row],[Subject]],Sheet9!A$1:A$30))</f>
        <v>0.9375</v>
      </c>
      <c r="M1039" t="str">
        <f>IF(J1038=Data[[#This Row],[PrsntOrd]]-1,IF(OR(Data[[#This Row],[ID]]=B1038+8,Data[[#This Row],[ID]]=B1038-8),"Y",""),"")</f>
        <v/>
      </c>
    </row>
    <row r="1040" spans="1:13">
      <c r="A1040">
        <v>125</v>
      </c>
      <c r="B1040">
        <v>39</v>
      </c>
      <c r="C1040" t="s">
        <v>94</v>
      </c>
      <c r="D1040" t="s">
        <v>95</v>
      </c>
      <c r="E1040" t="s">
        <v>15</v>
      </c>
      <c r="F1040">
        <v>3.4740000000000002</v>
      </c>
      <c r="G1040" t="s">
        <v>83</v>
      </c>
      <c r="H1040" t="s">
        <v>15</v>
      </c>
      <c r="I1040" t="str">
        <f>IF(Data[[#This Row],[Truth Value]]=Data[[#This Row],[Correct]], "", "1")</f>
        <v/>
      </c>
      <c r="J1040">
        <v>30</v>
      </c>
      <c r="K104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40">
        <f>INDEX(Sheet9!H$1:H$30,MATCH(Data[[#This Row],[Subject]],Sheet9!A$1:A$30))</f>
        <v>0.9375</v>
      </c>
      <c r="M1040" t="str">
        <f>IF(J1039=Data[[#This Row],[PrsntOrd]]-1,IF(OR(Data[[#This Row],[ID]]=B1039+8,Data[[#This Row],[ID]]=B1039-8),"Y",""),"")</f>
        <v/>
      </c>
    </row>
    <row r="1041" spans="1:13">
      <c r="A1041">
        <v>125</v>
      </c>
      <c r="B1041">
        <v>40</v>
      </c>
      <c r="C1041" t="s">
        <v>96</v>
      </c>
      <c r="D1041" t="s">
        <v>97</v>
      </c>
      <c r="E1041" t="s">
        <v>15</v>
      </c>
      <c r="F1041">
        <v>8.77</v>
      </c>
      <c r="G1041" t="s">
        <v>83</v>
      </c>
      <c r="H1041" t="s">
        <v>15</v>
      </c>
      <c r="I1041" t="str">
        <f>IF(Data[[#This Row],[Truth Value]]=Data[[#This Row],[Correct]], "", "1")</f>
        <v/>
      </c>
      <c r="J1041">
        <v>40</v>
      </c>
      <c r="K104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41">
        <f>INDEX(Sheet9!H$1:H$30,MATCH(Data[[#This Row],[Subject]],Sheet9!A$1:A$30))</f>
        <v>0.9375</v>
      </c>
      <c r="M1041" t="str">
        <f>IF(J1040=Data[[#This Row],[PrsntOrd]]-1,IF(OR(Data[[#This Row],[ID]]=B1040+8,Data[[#This Row],[ID]]=B1040-8),"Y",""),"")</f>
        <v/>
      </c>
    </row>
    <row r="1042" spans="1:13">
      <c r="A1042">
        <v>126</v>
      </c>
      <c r="B1042">
        <v>6</v>
      </c>
      <c r="C1042" t="s">
        <v>17</v>
      </c>
      <c r="D1042" t="s">
        <v>18</v>
      </c>
      <c r="E1042" t="s">
        <v>15</v>
      </c>
      <c r="F1042">
        <v>14.17</v>
      </c>
      <c r="G1042" t="s">
        <v>19</v>
      </c>
      <c r="H1042" t="s">
        <v>15</v>
      </c>
      <c r="I1042" t="str">
        <f>IF(Data[[#This Row],[Truth Value]]=Data[[#This Row],[Correct]], "", "1")</f>
        <v/>
      </c>
      <c r="J1042">
        <v>4</v>
      </c>
      <c r="K104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42">
        <f>INDEX(Sheet9!H$1:H$30,MATCH(Data[[#This Row],[Subject]],Sheet9!A$1:A$30))</f>
        <v>0.9375</v>
      </c>
      <c r="M1042" t="str">
        <f>IF(J1041=Data[[#This Row],[PrsntOrd]]-1,IF(OR(Data[[#This Row],[ID]]=B1041+8,Data[[#This Row],[ID]]=B1041-8),"Y",""),"")</f>
        <v/>
      </c>
    </row>
    <row r="1043" spans="1:13">
      <c r="A1043">
        <v>126</v>
      </c>
      <c r="B1043">
        <v>11</v>
      </c>
      <c r="C1043" t="s">
        <v>35</v>
      </c>
      <c r="D1043" t="s">
        <v>36</v>
      </c>
      <c r="E1043" t="s">
        <v>22</v>
      </c>
      <c r="F1043">
        <v>7.883</v>
      </c>
      <c r="G1043" t="s">
        <v>16</v>
      </c>
      <c r="H1043" t="s">
        <v>15</v>
      </c>
      <c r="I1043" t="str">
        <f>IF(Data[[#This Row],[Truth Value]]=Data[[#This Row],[Correct]], "", "1")</f>
        <v>1</v>
      </c>
      <c r="J1043">
        <v>5</v>
      </c>
      <c r="K104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043">
        <f>INDEX(Sheet9!H$1:H$30,MATCH(Data[[#This Row],[Subject]],Sheet9!A$1:A$30))</f>
        <v>0.9375</v>
      </c>
      <c r="M1043" t="str">
        <f>IF(J1042=Data[[#This Row],[PrsntOrd]]-1,IF(OR(Data[[#This Row],[ID]]=B1042+8,Data[[#This Row],[ID]]=B1042-8),"Y",""),"")</f>
        <v/>
      </c>
    </row>
    <row r="1044" spans="1:13">
      <c r="A1044">
        <v>126</v>
      </c>
      <c r="B1044">
        <v>14</v>
      </c>
      <c r="C1044" t="s">
        <v>37</v>
      </c>
      <c r="D1044" t="s">
        <v>38</v>
      </c>
      <c r="E1044" t="s">
        <v>22</v>
      </c>
      <c r="F1044">
        <v>11.29</v>
      </c>
      <c r="G1044" t="s">
        <v>16</v>
      </c>
      <c r="H1044" t="s">
        <v>22</v>
      </c>
      <c r="I1044" t="str">
        <f>IF(Data[[#This Row],[Truth Value]]=Data[[#This Row],[Correct]], "", "1")</f>
        <v/>
      </c>
      <c r="J1044">
        <v>7</v>
      </c>
      <c r="K104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44">
        <f>INDEX(Sheet9!H$1:H$30,MATCH(Data[[#This Row],[Subject]],Sheet9!A$1:A$30))</f>
        <v>0.9375</v>
      </c>
      <c r="M1044" t="str">
        <f>IF(J1043=Data[[#This Row],[PrsntOrd]]-1,IF(OR(Data[[#This Row],[ID]]=B1043+8,Data[[#This Row],[ID]]=B1043-8),"Y",""),"")</f>
        <v/>
      </c>
    </row>
    <row r="1045" spans="1:13">
      <c r="A1045">
        <v>126</v>
      </c>
      <c r="B1045">
        <v>8</v>
      </c>
      <c r="C1045" t="s">
        <v>27</v>
      </c>
      <c r="D1045" t="s">
        <v>28</v>
      </c>
      <c r="E1045" t="s">
        <v>22</v>
      </c>
      <c r="F1045">
        <v>3.8730000000000002</v>
      </c>
      <c r="G1045" t="s">
        <v>19</v>
      </c>
      <c r="H1045" t="s">
        <v>22</v>
      </c>
      <c r="I1045" t="str">
        <f>IF(Data[[#This Row],[Truth Value]]=Data[[#This Row],[Correct]], "", "1")</f>
        <v/>
      </c>
      <c r="J1045">
        <v>9</v>
      </c>
      <c r="K104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45">
        <f>INDEX(Sheet9!H$1:H$30,MATCH(Data[[#This Row],[Subject]],Sheet9!A$1:A$30))</f>
        <v>0.9375</v>
      </c>
      <c r="M1045" t="str">
        <f>IF(J1044=Data[[#This Row],[PrsntOrd]]-1,IF(OR(Data[[#This Row],[ID]]=B1044+8,Data[[#This Row],[ID]]=B1044-8),"Y",""),"")</f>
        <v/>
      </c>
    </row>
    <row r="1046" spans="1:13">
      <c r="A1046">
        <v>126</v>
      </c>
      <c r="B1046">
        <v>5</v>
      </c>
      <c r="C1046" t="s">
        <v>33</v>
      </c>
      <c r="D1046" t="s">
        <v>34</v>
      </c>
      <c r="E1046" t="s">
        <v>22</v>
      </c>
      <c r="F1046">
        <v>5.7789999999999999</v>
      </c>
      <c r="G1046" t="s">
        <v>19</v>
      </c>
      <c r="H1046" t="s">
        <v>22</v>
      </c>
      <c r="I1046" t="str">
        <f>IF(Data[[#This Row],[Truth Value]]=Data[[#This Row],[Correct]], "", "1")</f>
        <v/>
      </c>
      <c r="J1046">
        <v>11</v>
      </c>
      <c r="K104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46">
        <f>INDEX(Sheet9!H$1:H$30,MATCH(Data[[#This Row],[Subject]],Sheet9!A$1:A$30))</f>
        <v>0.9375</v>
      </c>
      <c r="M1046" t="str">
        <f>IF(J1045=Data[[#This Row],[PrsntOrd]]-1,IF(OR(Data[[#This Row],[ID]]=B1045+8,Data[[#This Row],[ID]]=B1045-8),"Y",""),"")</f>
        <v/>
      </c>
    </row>
    <row r="1047" spans="1:13">
      <c r="A1047">
        <v>126</v>
      </c>
      <c r="B1047">
        <v>13</v>
      </c>
      <c r="C1047" t="s">
        <v>25</v>
      </c>
      <c r="D1047" t="s">
        <v>99</v>
      </c>
      <c r="E1047" t="s">
        <v>22</v>
      </c>
      <c r="F1047">
        <v>12.51</v>
      </c>
      <c r="G1047" t="s">
        <v>16</v>
      </c>
      <c r="H1047" t="s">
        <v>15</v>
      </c>
      <c r="I1047" t="str">
        <f>IF(Data[[#This Row],[Truth Value]]=Data[[#This Row],[Correct]], "", "1")</f>
        <v>1</v>
      </c>
      <c r="J1047">
        <v>15</v>
      </c>
      <c r="K104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047">
        <f>INDEX(Sheet9!H$1:H$30,MATCH(Data[[#This Row],[Subject]],Sheet9!A$1:A$30))</f>
        <v>0.9375</v>
      </c>
      <c r="M1047" t="str">
        <f>IF(J1046=Data[[#This Row],[PrsntOrd]]-1,IF(OR(Data[[#This Row],[ID]]=B1046+8,Data[[#This Row],[ID]]=B1046-8),"Y",""),"")</f>
        <v/>
      </c>
    </row>
    <row r="1048" spans="1:13">
      <c r="A1048">
        <v>126</v>
      </c>
      <c r="B1048">
        <v>2</v>
      </c>
      <c r="C1048" t="s">
        <v>40</v>
      </c>
      <c r="D1048" t="s">
        <v>30</v>
      </c>
      <c r="E1048" t="s">
        <v>15</v>
      </c>
      <c r="F1048">
        <v>3.0659999999999998</v>
      </c>
      <c r="G1048" t="s">
        <v>19</v>
      </c>
      <c r="H1048" t="s">
        <v>15</v>
      </c>
      <c r="I1048" t="str">
        <f>IF(Data[[#This Row],[Truth Value]]=Data[[#This Row],[Correct]], "", "1")</f>
        <v/>
      </c>
      <c r="J1048">
        <v>17</v>
      </c>
      <c r="K104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48">
        <f>INDEX(Sheet9!H$1:H$30,MATCH(Data[[#This Row],[Subject]],Sheet9!A$1:A$30))</f>
        <v>0.9375</v>
      </c>
      <c r="M1048" t="str">
        <f>IF(J1047=Data[[#This Row],[PrsntOrd]]-1,IF(OR(Data[[#This Row],[ID]]=B1047+8,Data[[#This Row],[ID]]=B1047-8),"Y",""),"")</f>
        <v/>
      </c>
    </row>
    <row r="1049" spans="1:13">
      <c r="A1049">
        <v>126</v>
      </c>
      <c r="B1049">
        <v>9</v>
      </c>
      <c r="C1049" t="s">
        <v>23</v>
      </c>
      <c r="D1049" t="s">
        <v>24</v>
      </c>
      <c r="E1049" t="s">
        <v>15</v>
      </c>
      <c r="F1049">
        <v>8.0510000000000002</v>
      </c>
      <c r="G1049" t="s">
        <v>16</v>
      </c>
      <c r="H1049" t="s">
        <v>15</v>
      </c>
      <c r="I1049" t="str">
        <f>IF(Data[[#This Row],[Truth Value]]=Data[[#This Row],[Correct]], "", "1")</f>
        <v/>
      </c>
      <c r="J1049">
        <v>18</v>
      </c>
      <c r="K104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49">
        <f>INDEX(Sheet9!H$1:H$30,MATCH(Data[[#This Row],[Subject]],Sheet9!A$1:A$30))</f>
        <v>0.9375</v>
      </c>
      <c r="M1049" t="str">
        <f>IF(J1048=Data[[#This Row],[PrsntOrd]]-1,IF(OR(Data[[#This Row],[ID]]=B1048+8,Data[[#This Row],[ID]]=B1048-8),"Y",""),"")</f>
        <v/>
      </c>
    </row>
    <row r="1050" spans="1:13">
      <c r="A1050">
        <v>126</v>
      </c>
      <c r="B1050">
        <v>10</v>
      </c>
      <c r="C1050" t="s">
        <v>29</v>
      </c>
      <c r="D1050" t="s">
        <v>30</v>
      </c>
      <c r="E1050" t="s">
        <v>22</v>
      </c>
      <c r="F1050">
        <v>5.0739999999999998</v>
      </c>
      <c r="G1050" t="s">
        <v>16</v>
      </c>
      <c r="H1050" t="s">
        <v>22</v>
      </c>
      <c r="I1050" t="str">
        <f>IF(Data[[#This Row],[Truth Value]]=Data[[#This Row],[Correct]], "", "1")</f>
        <v/>
      </c>
      <c r="J1050">
        <v>21</v>
      </c>
      <c r="K105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50">
        <f>INDEX(Sheet9!H$1:H$30,MATCH(Data[[#This Row],[Subject]],Sheet9!A$1:A$30))</f>
        <v>0.9375</v>
      </c>
      <c r="M1050" t="str">
        <f>IF(J1049=Data[[#This Row],[PrsntOrd]]-1,IF(OR(Data[[#This Row],[ID]]=B1049+8,Data[[#This Row],[ID]]=B1049-8),"Y",""),"")</f>
        <v/>
      </c>
    </row>
    <row r="1051" spans="1:13">
      <c r="A1051">
        <v>126</v>
      </c>
      <c r="B1051">
        <v>3</v>
      </c>
      <c r="C1051" t="s">
        <v>39</v>
      </c>
      <c r="D1051" t="s">
        <v>36</v>
      </c>
      <c r="E1051" t="s">
        <v>15</v>
      </c>
      <c r="F1051">
        <v>5.0659999999999998</v>
      </c>
      <c r="G1051" t="s">
        <v>19</v>
      </c>
      <c r="H1051" t="s">
        <v>15</v>
      </c>
      <c r="I1051" t="str">
        <f>IF(Data[[#This Row],[Truth Value]]=Data[[#This Row],[Correct]], "", "1")</f>
        <v/>
      </c>
      <c r="J1051">
        <v>25</v>
      </c>
      <c r="K105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51">
        <f>INDEX(Sheet9!H$1:H$30,MATCH(Data[[#This Row],[Subject]],Sheet9!A$1:A$30))</f>
        <v>0.9375</v>
      </c>
      <c r="M1051" t="str">
        <f>IF(J1050=Data[[#This Row],[PrsntOrd]]-1,IF(OR(Data[[#This Row],[ID]]=B1050+8,Data[[#This Row],[ID]]=B1050-8),"Y",""),"")</f>
        <v/>
      </c>
    </row>
    <row r="1052" spans="1:13">
      <c r="A1052">
        <v>126</v>
      </c>
      <c r="B1052">
        <v>16</v>
      </c>
      <c r="C1052" t="s">
        <v>13</v>
      </c>
      <c r="D1052" t="s">
        <v>14</v>
      </c>
      <c r="E1052" t="s">
        <v>15</v>
      </c>
      <c r="F1052">
        <v>5.0019999999999998</v>
      </c>
      <c r="G1052" t="s">
        <v>16</v>
      </c>
      <c r="H1052" t="s">
        <v>15</v>
      </c>
      <c r="I1052" t="str">
        <f>IF(Data[[#This Row],[Truth Value]]=Data[[#This Row],[Correct]], "", "1")</f>
        <v/>
      </c>
      <c r="J1052">
        <v>27</v>
      </c>
      <c r="K105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52">
        <f>INDEX(Sheet9!H$1:H$30,MATCH(Data[[#This Row],[Subject]],Sheet9!A$1:A$30))</f>
        <v>0.9375</v>
      </c>
      <c r="M1052" t="str">
        <f>IF(J1051=Data[[#This Row],[PrsntOrd]]-1,IF(OR(Data[[#This Row],[ID]]=B1051+8,Data[[#This Row],[ID]]=B1051-8),"Y",""),"")</f>
        <v/>
      </c>
    </row>
    <row r="1053" spans="1:13">
      <c r="A1053">
        <v>126</v>
      </c>
      <c r="B1053">
        <v>4</v>
      </c>
      <c r="C1053" t="s">
        <v>31</v>
      </c>
      <c r="D1053" t="s">
        <v>32</v>
      </c>
      <c r="E1053" t="s">
        <v>15</v>
      </c>
      <c r="F1053">
        <v>2.931</v>
      </c>
      <c r="G1053" t="s">
        <v>19</v>
      </c>
      <c r="H1053" t="s">
        <v>15</v>
      </c>
      <c r="I1053" t="str">
        <f>IF(Data[[#This Row],[Truth Value]]=Data[[#This Row],[Correct]], "", "1")</f>
        <v/>
      </c>
      <c r="J1053">
        <v>30</v>
      </c>
      <c r="K105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53">
        <f>INDEX(Sheet9!H$1:H$30,MATCH(Data[[#This Row],[Subject]],Sheet9!A$1:A$30))</f>
        <v>0.9375</v>
      </c>
      <c r="M1053" t="str">
        <f>IF(J1052=Data[[#This Row],[PrsntOrd]]-1,IF(OR(Data[[#This Row],[ID]]=B1052+8,Data[[#This Row],[ID]]=B1052-8),"Y",""),"")</f>
        <v/>
      </c>
    </row>
    <row r="1054" spans="1:13">
      <c r="A1054">
        <v>126</v>
      </c>
      <c r="B1054">
        <v>7</v>
      </c>
      <c r="C1054" t="s">
        <v>20</v>
      </c>
      <c r="D1054" t="s">
        <v>21</v>
      </c>
      <c r="E1054" t="s">
        <v>22</v>
      </c>
      <c r="F1054">
        <v>2.7709999999999999</v>
      </c>
      <c r="G1054" t="s">
        <v>19</v>
      </c>
      <c r="H1054" t="s">
        <v>22</v>
      </c>
      <c r="I1054" t="str">
        <f>IF(Data[[#This Row],[Truth Value]]=Data[[#This Row],[Correct]], "", "1")</f>
        <v/>
      </c>
      <c r="J1054">
        <v>31</v>
      </c>
      <c r="K105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54">
        <f>INDEX(Sheet9!H$1:H$30,MATCH(Data[[#This Row],[Subject]],Sheet9!A$1:A$30))</f>
        <v>0.9375</v>
      </c>
      <c r="M1054" t="str">
        <f>IF(J1053=Data[[#This Row],[PrsntOrd]]-1,IF(OR(Data[[#This Row],[ID]]=B1053+8,Data[[#This Row],[ID]]=B1053-8),"Y",""),"")</f>
        <v/>
      </c>
    </row>
    <row r="1055" spans="1:13">
      <c r="A1055">
        <v>126</v>
      </c>
      <c r="B1055">
        <v>15</v>
      </c>
      <c r="C1055" t="s">
        <v>43</v>
      </c>
      <c r="D1055" t="s">
        <v>100</v>
      </c>
      <c r="E1055" t="s">
        <v>22</v>
      </c>
      <c r="F1055">
        <v>10.95</v>
      </c>
      <c r="G1055" t="s">
        <v>16</v>
      </c>
      <c r="H1055" t="s">
        <v>22</v>
      </c>
      <c r="I1055" t="str">
        <f>IF(Data[[#This Row],[Truth Value]]=Data[[#This Row],[Correct]], "", "1")</f>
        <v/>
      </c>
      <c r="J1055">
        <v>35</v>
      </c>
      <c r="K105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55">
        <f>INDEX(Sheet9!H$1:H$30,MATCH(Data[[#This Row],[Subject]],Sheet9!A$1:A$30))</f>
        <v>0.9375</v>
      </c>
      <c r="M1055" t="str">
        <f>IF(J1054=Data[[#This Row],[PrsntOrd]]-1,IF(OR(Data[[#This Row],[ID]]=B1054+8,Data[[#This Row],[ID]]=B1054-8),"Y",""),"")</f>
        <v/>
      </c>
    </row>
    <row r="1056" spans="1:13">
      <c r="A1056">
        <v>126</v>
      </c>
      <c r="B1056">
        <v>1</v>
      </c>
      <c r="C1056" t="s">
        <v>45</v>
      </c>
      <c r="D1056" t="s">
        <v>46</v>
      </c>
      <c r="E1056" t="s">
        <v>22</v>
      </c>
      <c r="F1056">
        <v>2.851</v>
      </c>
      <c r="G1056" t="s">
        <v>19</v>
      </c>
      <c r="H1056" t="s">
        <v>22</v>
      </c>
      <c r="I1056" t="str">
        <f>IF(Data[[#This Row],[Truth Value]]=Data[[#This Row],[Correct]], "", "1")</f>
        <v/>
      </c>
      <c r="J1056">
        <v>39</v>
      </c>
      <c r="K105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56">
        <f>INDEX(Sheet9!H$1:H$30,MATCH(Data[[#This Row],[Subject]],Sheet9!A$1:A$30))</f>
        <v>0.9375</v>
      </c>
      <c r="M1056" t="str">
        <f>IF(J1055=Data[[#This Row],[PrsntOrd]]-1,IF(OR(Data[[#This Row],[ID]]=B1055+8,Data[[#This Row],[ID]]=B1055-8),"Y",""),"")</f>
        <v/>
      </c>
    </row>
    <row r="1057" spans="1:13">
      <c r="A1057">
        <v>126</v>
      </c>
      <c r="B1057">
        <v>12</v>
      </c>
      <c r="C1057" t="s">
        <v>41</v>
      </c>
      <c r="D1057" t="s">
        <v>42</v>
      </c>
      <c r="E1057" t="s">
        <v>22</v>
      </c>
      <c r="F1057">
        <v>4.7130000000000001</v>
      </c>
      <c r="G1057" t="s">
        <v>16</v>
      </c>
      <c r="H1057" t="s">
        <v>22</v>
      </c>
      <c r="I1057" t="str">
        <f>IF(Data[[#This Row],[Truth Value]]=Data[[#This Row],[Correct]], "", "1")</f>
        <v/>
      </c>
      <c r="J1057">
        <v>40</v>
      </c>
      <c r="K105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57">
        <f>INDEX(Sheet9!H$1:H$30,MATCH(Data[[#This Row],[Subject]],Sheet9!A$1:A$30))</f>
        <v>0.9375</v>
      </c>
      <c r="M1057" t="str">
        <f>IF(J1056=Data[[#This Row],[PrsntOrd]]-1,IF(OR(Data[[#This Row],[ID]]=B1056+8,Data[[#This Row],[ID]]=B1056-8),"Y",""),"")</f>
        <v/>
      </c>
    </row>
    <row r="1058" spans="1:13">
      <c r="A1058">
        <v>126</v>
      </c>
      <c r="B1058">
        <v>17</v>
      </c>
      <c r="C1058" t="s">
        <v>47</v>
      </c>
      <c r="D1058" t="s">
        <v>48</v>
      </c>
      <c r="E1058" t="s">
        <v>15</v>
      </c>
      <c r="F1058">
        <v>7.3689999999999998</v>
      </c>
      <c r="G1058" t="s">
        <v>49</v>
      </c>
      <c r="H1058" t="s">
        <v>15</v>
      </c>
      <c r="I1058" t="str">
        <f>IF(Data[[#This Row],[Truth Value]]=Data[[#This Row],[Correct]], "", "1")</f>
        <v/>
      </c>
      <c r="J1058">
        <v>20</v>
      </c>
      <c r="K105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58">
        <f>INDEX(Sheet9!H$1:H$30,MATCH(Data[[#This Row],[Subject]],Sheet9!A$1:A$30))</f>
        <v>0.9375</v>
      </c>
      <c r="M1058" t="str">
        <f>IF(J1057=Data[[#This Row],[PrsntOrd]]-1,IF(OR(Data[[#This Row],[ID]]=B1057+8,Data[[#This Row],[ID]]=B1057-8),"Y",""),"")</f>
        <v/>
      </c>
    </row>
    <row r="1059" spans="1:13">
      <c r="A1059">
        <v>126</v>
      </c>
      <c r="B1059">
        <v>18</v>
      </c>
      <c r="C1059" t="s">
        <v>50</v>
      </c>
      <c r="D1059" t="s">
        <v>51</v>
      </c>
      <c r="E1059" t="s">
        <v>15</v>
      </c>
      <c r="F1059">
        <v>3.6120000000000001</v>
      </c>
      <c r="G1059" t="s">
        <v>49</v>
      </c>
      <c r="H1059" t="s">
        <v>15</v>
      </c>
      <c r="I1059" t="str">
        <f>IF(Data[[#This Row],[Truth Value]]=Data[[#This Row],[Correct]], "", "1")</f>
        <v/>
      </c>
      <c r="J1059">
        <v>34</v>
      </c>
      <c r="K105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59">
        <f>INDEX(Sheet9!H$1:H$30,MATCH(Data[[#This Row],[Subject]],Sheet9!A$1:A$30))</f>
        <v>0.9375</v>
      </c>
      <c r="M1059" t="str">
        <f>IF(J1058=Data[[#This Row],[PrsntOrd]]-1,IF(OR(Data[[#This Row],[ID]]=B1058+8,Data[[#This Row],[ID]]=B1058-8),"Y",""),"")</f>
        <v/>
      </c>
    </row>
    <row r="1060" spans="1:13">
      <c r="A1060">
        <v>126</v>
      </c>
      <c r="B1060">
        <v>19</v>
      </c>
      <c r="C1060" t="s">
        <v>52</v>
      </c>
      <c r="D1060" t="s">
        <v>53</v>
      </c>
      <c r="E1060" t="s">
        <v>22</v>
      </c>
      <c r="F1060">
        <v>4.234</v>
      </c>
      <c r="G1060" t="s">
        <v>49</v>
      </c>
      <c r="H1060" t="s">
        <v>22</v>
      </c>
      <c r="I1060" t="str">
        <f>IF(Data[[#This Row],[Truth Value]]=Data[[#This Row],[Correct]], "", "1")</f>
        <v/>
      </c>
      <c r="J1060">
        <v>24</v>
      </c>
      <c r="K106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0">
        <f>INDEX(Sheet9!H$1:H$30,MATCH(Data[[#This Row],[Subject]],Sheet9!A$1:A$30))</f>
        <v>0.9375</v>
      </c>
      <c r="M1060" t="str">
        <f>IF(J1059=Data[[#This Row],[PrsntOrd]]-1,IF(OR(Data[[#This Row],[ID]]=B1059+8,Data[[#This Row],[ID]]=B1059-8),"Y",""),"")</f>
        <v/>
      </c>
    </row>
    <row r="1061" spans="1:13">
      <c r="A1061">
        <v>126</v>
      </c>
      <c r="B1061">
        <v>20</v>
      </c>
      <c r="C1061" t="s">
        <v>54</v>
      </c>
      <c r="D1061" t="s">
        <v>55</v>
      </c>
      <c r="E1061" t="s">
        <v>22</v>
      </c>
      <c r="F1061">
        <v>2.778</v>
      </c>
      <c r="G1061" t="s">
        <v>49</v>
      </c>
      <c r="H1061" t="s">
        <v>22</v>
      </c>
      <c r="I1061" t="str">
        <f>IF(Data[[#This Row],[Truth Value]]=Data[[#This Row],[Correct]], "", "1")</f>
        <v/>
      </c>
      <c r="J1061">
        <v>26</v>
      </c>
      <c r="K106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1">
        <f>INDEX(Sheet9!H$1:H$30,MATCH(Data[[#This Row],[Subject]],Sheet9!A$1:A$30))</f>
        <v>0.9375</v>
      </c>
      <c r="M1061" t="str">
        <f>IF(J1060=Data[[#This Row],[PrsntOrd]]-1,IF(OR(Data[[#This Row],[ID]]=B1060+8,Data[[#This Row],[ID]]=B1060-8),"Y",""),"")</f>
        <v/>
      </c>
    </row>
    <row r="1062" spans="1:13">
      <c r="A1062">
        <v>126</v>
      </c>
      <c r="B1062">
        <v>21</v>
      </c>
      <c r="C1062" t="s">
        <v>56</v>
      </c>
      <c r="D1062" t="s">
        <v>57</v>
      </c>
      <c r="E1062" t="s">
        <v>22</v>
      </c>
      <c r="F1062">
        <v>3.4670000000000001</v>
      </c>
      <c r="G1062" t="s">
        <v>49</v>
      </c>
      <c r="H1062" t="s">
        <v>22</v>
      </c>
      <c r="I1062" t="str">
        <f>IF(Data[[#This Row],[Truth Value]]=Data[[#This Row],[Correct]], "", "1")</f>
        <v/>
      </c>
      <c r="J1062">
        <v>38</v>
      </c>
      <c r="K106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2">
        <f>INDEX(Sheet9!H$1:H$30,MATCH(Data[[#This Row],[Subject]],Sheet9!A$1:A$30))</f>
        <v>0.9375</v>
      </c>
      <c r="M1062" t="str">
        <f>IF(J1061=Data[[#This Row],[PrsntOrd]]-1,IF(OR(Data[[#This Row],[ID]]=B1061+8,Data[[#This Row],[ID]]=B1061-8),"Y",""),"")</f>
        <v/>
      </c>
    </row>
    <row r="1063" spans="1:13">
      <c r="A1063">
        <v>126</v>
      </c>
      <c r="B1063">
        <v>22</v>
      </c>
      <c r="C1063" t="s">
        <v>58</v>
      </c>
      <c r="D1063" t="s">
        <v>59</v>
      </c>
      <c r="E1063" t="s">
        <v>15</v>
      </c>
      <c r="F1063">
        <v>2.0750000000000002</v>
      </c>
      <c r="G1063" t="s">
        <v>49</v>
      </c>
      <c r="H1063" t="s">
        <v>15</v>
      </c>
      <c r="I1063" t="str">
        <f>IF(Data[[#This Row],[Truth Value]]=Data[[#This Row],[Correct]], "", "1")</f>
        <v/>
      </c>
      <c r="J1063">
        <v>13</v>
      </c>
      <c r="K106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3">
        <f>INDEX(Sheet9!H$1:H$30,MATCH(Data[[#This Row],[Subject]],Sheet9!A$1:A$30))</f>
        <v>0.9375</v>
      </c>
      <c r="M1063" t="str">
        <f>IF(J1062=Data[[#This Row],[PrsntOrd]]-1,IF(OR(Data[[#This Row],[ID]]=B1062+8,Data[[#This Row],[ID]]=B1062-8),"Y",""),"")</f>
        <v/>
      </c>
    </row>
    <row r="1064" spans="1:13">
      <c r="A1064">
        <v>126</v>
      </c>
      <c r="B1064">
        <v>23</v>
      </c>
      <c r="C1064" t="s">
        <v>60</v>
      </c>
      <c r="D1064" t="s">
        <v>98</v>
      </c>
      <c r="E1064" t="s">
        <v>15</v>
      </c>
      <c r="F1064">
        <v>10.95</v>
      </c>
      <c r="G1064" t="s">
        <v>49</v>
      </c>
      <c r="H1064" t="s">
        <v>15</v>
      </c>
      <c r="I1064" t="str">
        <f>IF(Data[[#This Row],[Truth Value]]=Data[[#This Row],[Correct]], "", "1")</f>
        <v/>
      </c>
      <c r="J1064">
        <v>1</v>
      </c>
      <c r="K106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4">
        <f>INDEX(Sheet9!H$1:H$30,MATCH(Data[[#This Row],[Subject]],Sheet9!A$1:A$30))</f>
        <v>0.9375</v>
      </c>
      <c r="M1064" t="str">
        <f>IF(J1063=Data[[#This Row],[PrsntOrd]]-1,IF(OR(Data[[#This Row],[ID]]=B1063+8,Data[[#This Row],[ID]]=B1063-8),"Y",""),"")</f>
        <v/>
      </c>
    </row>
    <row r="1065" spans="1:13">
      <c r="A1065">
        <v>126</v>
      </c>
      <c r="B1065">
        <v>24</v>
      </c>
      <c r="C1065" t="s">
        <v>62</v>
      </c>
      <c r="D1065" t="s">
        <v>63</v>
      </c>
      <c r="E1065" t="s">
        <v>22</v>
      </c>
      <c r="F1065">
        <v>1.786</v>
      </c>
      <c r="G1065" t="s">
        <v>49</v>
      </c>
      <c r="H1065" t="s">
        <v>22</v>
      </c>
      <c r="I1065" t="str">
        <f>IF(Data[[#This Row],[Truth Value]]=Data[[#This Row],[Correct]], "", "1")</f>
        <v/>
      </c>
      <c r="J1065">
        <v>10</v>
      </c>
      <c r="K106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5">
        <f>INDEX(Sheet9!H$1:H$30,MATCH(Data[[#This Row],[Subject]],Sheet9!A$1:A$30))</f>
        <v>0.9375</v>
      </c>
      <c r="M1065" t="str">
        <f>IF(J1064=Data[[#This Row],[PrsntOrd]]-1,IF(OR(Data[[#This Row],[ID]]=B1064+8,Data[[#This Row],[ID]]=B1064-8),"Y",""),"")</f>
        <v/>
      </c>
    </row>
    <row r="1066" spans="1:13">
      <c r="A1066">
        <v>126</v>
      </c>
      <c r="B1066">
        <v>25</v>
      </c>
      <c r="C1066" t="s">
        <v>64</v>
      </c>
      <c r="D1066" t="s">
        <v>65</v>
      </c>
      <c r="E1066" t="s">
        <v>15</v>
      </c>
      <c r="F1066">
        <v>6.4809999999999999</v>
      </c>
      <c r="G1066" t="s">
        <v>66</v>
      </c>
      <c r="H1066" t="s">
        <v>15</v>
      </c>
      <c r="I1066" t="str">
        <f>IF(Data[[#This Row],[Truth Value]]=Data[[#This Row],[Correct]], "", "1")</f>
        <v/>
      </c>
      <c r="J1066">
        <v>6</v>
      </c>
      <c r="K106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6">
        <f>INDEX(Sheet9!H$1:H$30,MATCH(Data[[#This Row],[Subject]],Sheet9!A$1:A$30))</f>
        <v>0.9375</v>
      </c>
      <c r="M1066" t="str">
        <f>IF(J1065=Data[[#This Row],[PrsntOrd]]-1,IF(OR(Data[[#This Row],[ID]]=B1065+8,Data[[#This Row],[ID]]=B1065-8),"Y",""),"")</f>
        <v/>
      </c>
    </row>
    <row r="1067" spans="1:13">
      <c r="A1067">
        <v>126</v>
      </c>
      <c r="B1067">
        <v>26</v>
      </c>
      <c r="C1067" t="s">
        <v>67</v>
      </c>
      <c r="D1067" t="s">
        <v>68</v>
      </c>
      <c r="E1067" t="s">
        <v>22</v>
      </c>
      <c r="F1067">
        <v>4.1959999999999997</v>
      </c>
      <c r="G1067" t="s">
        <v>66</v>
      </c>
      <c r="H1067" t="s">
        <v>22</v>
      </c>
      <c r="I1067" t="str">
        <f>IF(Data[[#This Row],[Truth Value]]=Data[[#This Row],[Correct]], "", "1")</f>
        <v/>
      </c>
      <c r="J1067">
        <v>12</v>
      </c>
      <c r="K106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7">
        <f>INDEX(Sheet9!H$1:H$30,MATCH(Data[[#This Row],[Subject]],Sheet9!A$1:A$30))</f>
        <v>0.9375</v>
      </c>
      <c r="M1067" t="str">
        <f>IF(J1066=Data[[#This Row],[PrsntOrd]]-1,IF(OR(Data[[#This Row],[ID]]=B1066+8,Data[[#This Row],[ID]]=B1066-8),"Y",""),"")</f>
        <v/>
      </c>
    </row>
    <row r="1068" spans="1:13">
      <c r="A1068">
        <v>126</v>
      </c>
      <c r="B1068">
        <v>27</v>
      </c>
      <c r="C1068" t="s">
        <v>69</v>
      </c>
      <c r="D1068" t="s">
        <v>70</v>
      </c>
      <c r="E1068" t="s">
        <v>15</v>
      </c>
      <c r="F1068">
        <v>7.5129999999999999</v>
      </c>
      <c r="G1068" t="s">
        <v>66</v>
      </c>
      <c r="H1068" t="s">
        <v>15</v>
      </c>
      <c r="I1068" t="str">
        <f>IF(Data[[#This Row],[Truth Value]]=Data[[#This Row],[Correct]], "", "1")</f>
        <v/>
      </c>
      <c r="J1068">
        <v>28</v>
      </c>
      <c r="K106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8">
        <f>INDEX(Sheet9!H$1:H$30,MATCH(Data[[#This Row],[Subject]],Sheet9!A$1:A$30))</f>
        <v>0.9375</v>
      </c>
      <c r="M1068" t="str">
        <f>IF(J1067=Data[[#This Row],[PrsntOrd]]-1,IF(OR(Data[[#This Row],[ID]]=B1067+8,Data[[#This Row],[ID]]=B1067-8),"Y",""),"")</f>
        <v/>
      </c>
    </row>
    <row r="1069" spans="1:13">
      <c r="A1069">
        <v>126</v>
      </c>
      <c r="B1069">
        <v>28</v>
      </c>
      <c r="C1069" t="s">
        <v>71</v>
      </c>
      <c r="D1069" t="s">
        <v>72</v>
      </c>
      <c r="E1069" t="s">
        <v>15</v>
      </c>
      <c r="F1069">
        <v>10.55</v>
      </c>
      <c r="G1069" t="s">
        <v>66</v>
      </c>
      <c r="H1069" t="s">
        <v>15</v>
      </c>
      <c r="I1069" t="str">
        <f>IF(Data[[#This Row],[Truth Value]]=Data[[#This Row],[Correct]], "", "1")</f>
        <v/>
      </c>
      <c r="J1069">
        <v>36</v>
      </c>
      <c r="K106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69">
        <f>INDEX(Sheet9!H$1:H$30,MATCH(Data[[#This Row],[Subject]],Sheet9!A$1:A$30))</f>
        <v>0.9375</v>
      </c>
      <c r="M1069" t="str">
        <f>IF(J1068=Data[[#This Row],[PrsntOrd]]-1,IF(OR(Data[[#This Row],[ID]]=B1068+8,Data[[#This Row],[ID]]=B1068-8),"Y",""),"")</f>
        <v/>
      </c>
    </row>
    <row r="1070" spans="1:13">
      <c r="A1070">
        <v>126</v>
      </c>
      <c r="B1070">
        <v>29</v>
      </c>
      <c r="C1070" t="s">
        <v>73</v>
      </c>
      <c r="D1070" t="s">
        <v>74</v>
      </c>
      <c r="E1070" t="s">
        <v>15</v>
      </c>
      <c r="F1070">
        <v>6.4009999999999998</v>
      </c>
      <c r="G1070" t="s">
        <v>66</v>
      </c>
      <c r="H1070" t="s">
        <v>15</v>
      </c>
      <c r="I1070" t="str">
        <f>IF(Data[[#This Row],[Truth Value]]=Data[[#This Row],[Correct]], "", "1")</f>
        <v/>
      </c>
      <c r="J1070">
        <v>32</v>
      </c>
      <c r="K107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0">
        <f>INDEX(Sheet9!H$1:H$30,MATCH(Data[[#This Row],[Subject]],Sheet9!A$1:A$30))</f>
        <v>0.9375</v>
      </c>
      <c r="M1070" t="str">
        <f>IF(J1069=Data[[#This Row],[PrsntOrd]]-1,IF(OR(Data[[#This Row],[ID]]=B1069+8,Data[[#This Row],[ID]]=B1069-8),"Y",""),"")</f>
        <v/>
      </c>
    </row>
    <row r="1071" spans="1:13">
      <c r="A1071">
        <v>126</v>
      </c>
      <c r="B1071">
        <v>30</v>
      </c>
      <c r="C1071" t="s">
        <v>75</v>
      </c>
      <c r="D1071" t="s">
        <v>76</v>
      </c>
      <c r="E1071" t="s">
        <v>22</v>
      </c>
      <c r="F1071">
        <v>5.5229999999999997</v>
      </c>
      <c r="G1071" t="s">
        <v>66</v>
      </c>
      <c r="H1071" t="s">
        <v>22</v>
      </c>
      <c r="I1071" t="str">
        <f>IF(Data[[#This Row],[Truth Value]]=Data[[#This Row],[Correct]], "", "1")</f>
        <v/>
      </c>
      <c r="J1071">
        <v>2</v>
      </c>
      <c r="K107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1">
        <f>INDEX(Sheet9!H$1:H$30,MATCH(Data[[#This Row],[Subject]],Sheet9!A$1:A$30))</f>
        <v>0.9375</v>
      </c>
      <c r="M1071" t="str">
        <f>IF(J1070=Data[[#This Row],[PrsntOrd]]-1,IF(OR(Data[[#This Row],[ID]]=B1070+8,Data[[#This Row],[ID]]=B1070-8),"Y",""),"")</f>
        <v/>
      </c>
    </row>
    <row r="1072" spans="1:13">
      <c r="A1072">
        <v>126</v>
      </c>
      <c r="B1072">
        <v>31</v>
      </c>
      <c r="C1072" t="s">
        <v>77</v>
      </c>
      <c r="D1072" t="s">
        <v>78</v>
      </c>
      <c r="E1072" t="s">
        <v>22</v>
      </c>
      <c r="F1072">
        <v>4.0190000000000001</v>
      </c>
      <c r="G1072" t="s">
        <v>66</v>
      </c>
      <c r="H1072" t="s">
        <v>22</v>
      </c>
      <c r="I1072" t="str">
        <f>IF(Data[[#This Row],[Truth Value]]=Data[[#This Row],[Correct]], "", "1")</f>
        <v/>
      </c>
      <c r="J1072">
        <v>16</v>
      </c>
      <c r="K107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2">
        <f>INDEX(Sheet9!H$1:H$30,MATCH(Data[[#This Row],[Subject]],Sheet9!A$1:A$30))</f>
        <v>0.9375</v>
      </c>
      <c r="M1072" t="str">
        <f>IF(J1071=Data[[#This Row],[PrsntOrd]]-1,IF(OR(Data[[#This Row],[ID]]=B1071+8,Data[[#This Row],[ID]]=B1071-8),"Y",""),"")</f>
        <v/>
      </c>
    </row>
    <row r="1073" spans="1:13">
      <c r="A1073">
        <v>126</v>
      </c>
      <c r="B1073">
        <v>32</v>
      </c>
      <c r="C1073" t="s">
        <v>79</v>
      </c>
      <c r="D1073" t="s">
        <v>80</v>
      </c>
      <c r="E1073" t="s">
        <v>22</v>
      </c>
      <c r="F1073">
        <v>6.7610000000000001</v>
      </c>
      <c r="G1073" t="s">
        <v>66</v>
      </c>
      <c r="H1073" t="s">
        <v>22</v>
      </c>
      <c r="I1073" t="str">
        <f>IF(Data[[#This Row],[Truth Value]]=Data[[#This Row],[Correct]], "", "1")</f>
        <v/>
      </c>
      <c r="J1073">
        <v>22</v>
      </c>
      <c r="K107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3">
        <f>INDEX(Sheet9!H$1:H$30,MATCH(Data[[#This Row],[Subject]],Sheet9!A$1:A$30))</f>
        <v>0.9375</v>
      </c>
      <c r="M1073" t="str">
        <f>IF(J1072=Data[[#This Row],[PrsntOrd]]-1,IF(OR(Data[[#This Row],[ID]]=B1072+8,Data[[#This Row],[ID]]=B1072-8),"Y",""),"")</f>
        <v/>
      </c>
    </row>
    <row r="1074" spans="1:13">
      <c r="A1074">
        <v>126</v>
      </c>
      <c r="B1074">
        <v>33</v>
      </c>
      <c r="C1074" t="s">
        <v>81</v>
      </c>
      <c r="D1074" t="s">
        <v>82</v>
      </c>
      <c r="E1074" t="s">
        <v>22</v>
      </c>
      <c r="F1074">
        <v>3.347</v>
      </c>
      <c r="G1074" t="s">
        <v>83</v>
      </c>
      <c r="H1074" t="s">
        <v>22</v>
      </c>
      <c r="I1074" t="str">
        <f>IF(Data[[#This Row],[Truth Value]]=Data[[#This Row],[Correct]], "", "1")</f>
        <v/>
      </c>
      <c r="J1074">
        <v>19</v>
      </c>
      <c r="K107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4">
        <f>INDEX(Sheet9!H$1:H$30,MATCH(Data[[#This Row],[Subject]],Sheet9!A$1:A$30))</f>
        <v>0.9375</v>
      </c>
      <c r="M1074" t="str">
        <f>IF(J1073=Data[[#This Row],[PrsntOrd]]-1,IF(OR(Data[[#This Row],[ID]]=B1073+8,Data[[#This Row],[ID]]=B1073-8),"Y",""),"")</f>
        <v/>
      </c>
    </row>
    <row r="1075" spans="1:13">
      <c r="A1075">
        <v>126</v>
      </c>
      <c r="B1075">
        <v>34</v>
      </c>
      <c r="C1075" t="s">
        <v>84</v>
      </c>
      <c r="D1075" t="s">
        <v>85</v>
      </c>
      <c r="E1075" t="s">
        <v>15</v>
      </c>
      <c r="F1075">
        <v>2.8170000000000002</v>
      </c>
      <c r="G1075" t="s">
        <v>83</v>
      </c>
      <c r="H1075" t="s">
        <v>15</v>
      </c>
      <c r="I1075" t="str">
        <f>IF(Data[[#This Row],[Truth Value]]=Data[[#This Row],[Correct]], "", "1")</f>
        <v/>
      </c>
      <c r="J1075">
        <v>8</v>
      </c>
      <c r="K107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5">
        <f>INDEX(Sheet9!H$1:H$30,MATCH(Data[[#This Row],[Subject]],Sheet9!A$1:A$30))</f>
        <v>0.9375</v>
      </c>
      <c r="M1075" t="str">
        <f>IF(J1074=Data[[#This Row],[PrsntOrd]]-1,IF(OR(Data[[#This Row],[ID]]=B1074+8,Data[[#This Row],[ID]]=B1074-8),"Y",""),"")</f>
        <v/>
      </c>
    </row>
    <row r="1076" spans="1:13">
      <c r="A1076">
        <v>126</v>
      </c>
      <c r="B1076">
        <v>35</v>
      </c>
      <c r="C1076" t="s">
        <v>86</v>
      </c>
      <c r="D1076" t="s">
        <v>87</v>
      </c>
      <c r="E1076" t="s">
        <v>22</v>
      </c>
      <c r="F1076">
        <v>2.5950000000000002</v>
      </c>
      <c r="G1076" t="s">
        <v>83</v>
      </c>
      <c r="H1076" t="s">
        <v>22</v>
      </c>
      <c r="I1076" t="str">
        <f>IF(Data[[#This Row],[Truth Value]]=Data[[#This Row],[Correct]], "", "1")</f>
        <v/>
      </c>
      <c r="J1076">
        <v>37</v>
      </c>
      <c r="K107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6">
        <f>INDEX(Sheet9!H$1:H$30,MATCH(Data[[#This Row],[Subject]],Sheet9!A$1:A$30))</f>
        <v>0.9375</v>
      </c>
      <c r="M1076" t="str">
        <f>IF(J1075=Data[[#This Row],[PrsntOrd]]-1,IF(OR(Data[[#This Row],[ID]]=B1075+8,Data[[#This Row],[ID]]=B1075-8),"Y",""),"")</f>
        <v/>
      </c>
    </row>
    <row r="1077" spans="1:13">
      <c r="A1077">
        <v>126</v>
      </c>
      <c r="B1077">
        <v>36</v>
      </c>
      <c r="C1077" t="s">
        <v>88</v>
      </c>
      <c r="D1077" t="s">
        <v>89</v>
      </c>
      <c r="E1077" t="s">
        <v>22</v>
      </c>
      <c r="F1077">
        <v>3.6579999999999999</v>
      </c>
      <c r="G1077" t="s">
        <v>83</v>
      </c>
      <c r="H1077" t="s">
        <v>22</v>
      </c>
      <c r="I1077" t="str">
        <f>IF(Data[[#This Row],[Truth Value]]=Data[[#This Row],[Correct]], "", "1")</f>
        <v/>
      </c>
      <c r="J1077">
        <v>14</v>
      </c>
      <c r="K107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7">
        <f>INDEX(Sheet9!H$1:H$30,MATCH(Data[[#This Row],[Subject]],Sheet9!A$1:A$30))</f>
        <v>0.9375</v>
      </c>
      <c r="M1077" t="str">
        <f>IF(J1076=Data[[#This Row],[PrsntOrd]]-1,IF(OR(Data[[#This Row],[ID]]=B1076+8,Data[[#This Row],[ID]]=B1076-8),"Y",""),"")</f>
        <v/>
      </c>
    </row>
    <row r="1078" spans="1:13">
      <c r="A1078">
        <v>126</v>
      </c>
      <c r="B1078">
        <v>37</v>
      </c>
      <c r="C1078" t="s">
        <v>90</v>
      </c>
      <c r="D1078" t="s">
        <v>91</v>
      </c>
      <c r="E1078" t="s">
        <v>15</v>
      </c>
      <c r="F1078">
        <v>2.266</v>
      </c>
      <c r="G1078" t="s">
        <v>83</v>
      </c>
      <c r="H1078" t="s">
        <v>15</v>
      </c>
      <c r="I1078" t="str">
        <f>IF(Data[[#This Row],[Truth Value]]=Data[[#This Row],[Correct]], "", "1")</f>
        <v/>
      </c>
      <c r="J1078">
        <v>3</v>
      </c>
      <c r="K107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8">
        <f>INDEX(Sheet9!H$1:H$30,MATCH(Data[[#This Row],[Subject]],Sheet9!A$1:A$30))</f>
        <v>0.9375</v>
      </c>
      <c r="M1078" t="str">
        <f>IF(J1077=Data[[#This Row],[PrsntOrd]]-1,IF(OR(Data[[#This Row],[ID]]=B1077+8,Data[[#This Row],[ID]]=B1077-8),"Y",""),"")</f>
        <v/>
      </c>
    </row>
    <row r="1079" spans="1:13">
      <c r="A1079">
        <v>126</v>
      </c>
      <c r="B1079">
        <v>38</v>
      </c>
      <c r="C1079" t="s">
        <v>92</v>
      </c>
      <c r="D1079" t="s">
        <v>93</v>
      </c>
      <c r="E1079" t="s">
        <v>15</v>
      </c>
      <c r="F1079">
        <v>3.1779999999999999</v>
      </c>
      <c r="G1079" t="s">
        <v>83</v>
      </c>
      <c r="H1079" t="s">
        <v>22</v>
      </c>
      <c r="I1079" t="str">
        <f>IF(Data[[#This Row],[Truth Value]]=Data[[#This Row],[Correct]], "", "1")</f>
        <v>1</v>
      </c>
      <c r="J1079">
        <v>29</v>
      </c>
      <c r="K107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79">
        <f>INDEX(Sheet9!H$1:H$30,MATCH(Data[[#This Row],[Subject]],Sheet9!A$1:A$30))</f>
        <v>0.9375</v>
      </c>
      <c r="M1079" t="str">
        <f>IF(J1078=Data[[#This Row],[PrsntOrd]]-1,IF(OR(Data[[#This Row],[ID]]=B1078+8,Data[[#This Row],[ID]]=B1078-8),"Y",""),"")</f>
        <v/>
      </c>
    </row>
    <row r="1080" spans="1:13">
      <c r="A1080">
        <v>126</v>
      </c>
      <c r="B1080">
        <v>39</v>
      </c>
      <c r="C1080" t="s">
        <v>94</v>
      </c>
      <c r="D1080" t="s">
        <v>95</v>
      </c>
      <c r="E1080" t="s">
        <v>15</v>
      </c>
      <c r="F1080">
        <v>3.371</v>
      </c>
      <c r="G1080" t="s">
        <v>83</v>
      </c>
      <c r="H1080" t="s">
        <v>15</v>
      </c>
      <c r="I1080" t="str">
        <f>IF(Data[[#This Row],[Truth Value]]=Data[[#This Row],[Correct]], "", "1")</f>
        <v/>
      </c>
      <c r="J1080">
        <v>23</v>
      </c>
      <c r="K108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80">
        <f>INDEX(Sheet9!H$1:H$30,MATCH(Data[[#This Row],[Subject]],Sheet9!A$1:A$30))</f>
        <v>0.9375</v>
      </c>
      <c r="M1080" t="str">
        <f>IF(J1079=Data[[#This Row],[PrsntOrd]]-1,IF(OR(Data[[#This Row],[ID]]=B1079+8,Data[[#This Row],[ID]]=B1079-8),"Y",""),"")</f>
        <v/>
      </c>
    </row>
    <row r="1081" spans="1:13">
      <c r="A1081">
        <v>126</v>
      </c>
      <c r="B1081">
        <v>40</v>
      </c>
      <c r="C1081" t="s">
        <v>96</v>
      </c>
      <c r="D1081" t="s">
        <v>97</v>
      </c>
      <c r="E1081" t="s">
        <v>15</v>
      </c>
      <c r="F1081">
        <v>4.1849999999999996</v>
      </c>
      <c r="G1081" t="s">
        <v>83</v>
      </c>
      <c r="H1081" t="s">
        <v>15</v>
      </c>
      <c r="I1081" t="str">
        <f>IF(Data[[#This Row],[Truth Value]]=Data[[#This Row],[Correct]], "", "1")</f>
        <v/>
      </c>
      <c r="J1081">
        <v>33</v>
      </c>
      <c r="K108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81">
        <f>INDEX(Sheet9!H$1:H$30,MATCH(Data[[#This Row],[Subject]],Sheet9!A$1:A$30))</f>
        <v>0.9375</v>
      </c>
      <c r="M1081" t="str">
        <f>IF(J1080=Data[[#This Row],[PrsntOrd]]-1,IF(OR(Data[[#This Row],[ID]]=B1080+8,Data[[#This Row],[ID]]=B1080-8),"Y",""),"")</f>
        <v/>
      </c>
    </row>
    <row r="1082" spans="1:13">
      <c r="A1082">
        <v>127</v>
      </c>
      <c r="B1082">
        <v>11</v>
      </c>
      <c r="C1082" t="s">
        <v>35</v>
      </c>
      <c r="D1082" t="s">
        <v>36</v>
      </c>
      <c r="E1082" t="s">
        <v>15</v>
      </c>
      <c r="F1082">
        <v>12.45</v>
      </c>
      <c r="G1082" t="s">
        <v>16</v>
      </c>
      <c r="H1082" t="s">
        <v>15</v>
      </c>
      <c r="I1082" t="str">
        <f>IF(Data[[#This Row],[Truth Value]]=Data[[#This Row],[Correct]], "", "1")</f>
        <v/>
      </c>
      <c r="J1082">
        <v>4</v>
      </c>
      <c r="K108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82">
        <f>INDEX(Sheet9!H$1:H$30,MATCH(Data[[#This Row],[Subject]],Sheet9!A$1:A$30))</f>
        <v>0.9375</v>
      </c>
      <c r="M1082" t="str">
        <f>IF(J1081=Data[[#This Row],[PrsntOrd]]-1,IF(OR(Data[[#This Row],[ID]]=B1081+8,Data[[#This Row],[ID]]=B1081-8),"Y",""),"")</f>
        <v/>
      </c>
    </row>
    <row r="1083" spans="1:13">
      <c r="A1083">
        <v>127</v>
      </c>
      <c r="B1083">
        <v>5</v>
      </c>
      <c r="C1083" t="s">
        <v>33</v>
      </c>
      <c r="D1083" t="s">
        <v>34</v>
      </c>
      <c r="E1083" t="s">
        <v>15</v>
      </c>
      <c r="F1083">
        <v>10.59</v>
      </c>
      <c r="G1083" t="s">
        <v>19</v>
      </c>
      <c r="H1083" t="s">
        <v>22</v>
      </c>
      <c r="I1083" t="str">
        <f>IF(Data[[#This Row],[Truth Value]]=Data[[#This Row],[Correct]], "", "1")</f>
        <v>1</v>
      </c>
      <c r="J1083">
        <v>5</v>
      </c>
      <c r="K108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1083">
        <f>INDEX(Sheet9!H$1:H$30,MATCH(Data[[#This Row],[Subject]],Sheet9!A$1:A$30))</f>
        <v>0.9375</v>
      </c>
      <c r="M1083" t="str">
        <f>IF(J1082=Data[[#This Row],[PrsntOrd]]-1,IF(OR(Data[[#This Row],[ID]]=B1082+8,Data[[#This Row],[ID]]=B1082-8),"Y",""),"")</f>
        <v/>
      </c>
    </row>
    <row r="1084" spans="1:13">
      <c r="A1084">
        <v>127</v>
      </c>
      <c r="B1084">
        <v>3</v>
      </c>
      <c r="C1084" t="s">
        <v>39</v>
      </c>
      <c r="D1084" t="s">
        <v>36</v>
      </c>
      <c r="E1084" t="s">
        <v>22</v>
      </c>
      <c r="F1084">
        <v>9.5860000000000003</v>
      </c>
      <c r="G1084" t="s">
        <v>19</v>
      </c>
      <c r="H1084" t="s">
        <v>15</v>
      </c>
      <c r="I1084" t="str">
        <f>IF(Data[[#This Row],[Truth Value]]=Data[[#This Row],[Correct]], "", "1")</f>
        <v>1</v>
      </c>
      <c r="J1084">
        <v>7</v>
      </c>
      <c r="K108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3NC Mismatch</v>
      </c>
      <c r="L1084">
        <f>INDEX(Sheet9!H$1:H$30,MATCH(Data[[#This Row],[Subject]],Sheet9!A$1:A$30))</f>
        <v>0.9375</v>
      </c>
      <c r="M1084" t="str">
        <f>IF(J1083=Data[[#This Row],[PrsntOrd]]-1,IF(OR(Data[[#This Row],[ID]]=B1083+8,Data[[#This Row],[ID]]=B1083-8),"Y",""),"")</f>
        <v/>
      </c>
    </row>
    <row r="1085" spans="1:13">
      <c r="A1085">
        <v>127</v>
      </c>
      <c r="B1085">
        <v>12</v>
      </c>
      <c r="C1085" t="s">
        <v>41</v>
      </c>
      <c r="D1085" t="s">
        <v>42</v>
      </c>
      <c r="E1085" t="s">
        <v>22</v>
      </c>
      <c r="F1085">
        <v>9.6639999999999997</v>
      </c>
      <c r="G1085" t="s">
        <v>16</v>
      </c>
      <c r="H1085" t="s">
        <v>22</v>
      </c>
      <c r="I1085" t="str">
        <f>IF(Data[[#This Row],[Truth Value]]=Data[[#This Row],[Correct]], "", "1")</f>
        <v/>
      </c>
      <c r="J1085">
        <v>8</v>
      </c>
      <c r="K108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85">
        <f>INDEX(Sheet9!H$1:H$30,MATCH(Data[[#This Row],[Subject]],Sheet9!A$1:A$30))</f>
        <v>0.9375</v>
      </c>
      <c r="M1085" t="str">
        <f>IF(J1084=Data[[#This Row],[PrsntOrd]]-1,IF(OR(Data[[#This Row],[ID]]=B1084+8,Data[[#This Row],[ID]]=B1084-8),"Y",""),"")</f>
        <v/>
      </c>
    </row>
    <row r="1086" spans="1:13">
      <c r="A1086">
        <v>127</v>
      </c>
      <c r="B1086">
        <v>13</v>
      </c>
      <c r="C1086" t="s">
        <v>25</v>
      </c>
      <c r="D1086" t="s">
        <v>99</v>
      </c>
      <c r="E1086" t="s">
        <v>15</v>
      </c>
      <c r="F1086">
        <v>7.7789999999999999</v>
      </c>
      <c r="G1086" t="s">
        <v>16</v>
      </c>
      <c r="H1086" t="s">
        <v>15</v>
      </c>
      <c r="I1086" t="str">
        <f>IF(Data[[#This Row],[Truth Value]]=Data[[#This Row],[Correct]], "", "1")</f>
        <v/>
      </c>
      <c r="J1086">
        <v>11</v>
      </c>
      <c r="K108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86">
        <f>INDEX(Sheet9!H$1:H$30,MATCH(Data[[#This Row],[Subject]],Sheet9!A$1:A$30))</f>
        <v>0.9375</v>
      </c>
      <c r="M1086" t="str">
        <f>IF(J1085=Data[[#This Row],[PrsntOrd]]-1,IF(OR(Data[[#This Row],[ID]]=B1085+8,Data[[#This Row],[ID]]=B1085-8),"Y",""),"")</f>
        <v/>
      </c>
    </row>
    <row r="1087" spans="1:13">
      <c r="A1087">
        <v>127</v>
      </c>
      <c r="B1087">
        <v>7</v>
      </c>
      <c r="C1087" t="s">
        <v>20</v>
      </c>
      <c r="D1087" t="s">
        <v>21</v>
      </c>
      <c r="E1087" t="s">
        <v>22</v>
      </c>
      <c r="F1087">
        <v>19.89</v>
      </c>
      <c r="G1087" t="s">
        <v>19</v>
      </c>
      <c r="H1087" t="s">
        <v>22</v>
      </c>
      <c r="I1087" t="str">
        <f>IF(Data[[#This Row],[Truth Value]]=Data[[#This Row],[Correct]], "", "1")</f>
        <v/>
      </c>
      <c r="J1087">
        <v>14</v>
      </c>
      <c r="K108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87">
        <f>INDEX(Sheet9!H$1:H$30,MATCH(Data[[#This Row],[Subject]],Sheet9!A$1:A$30))</f>
        <v>0.9375</v>
      </c>
      <c r="M1087" t="str">
        <f>IF(J1086=Data[[#This Row],[PrsntOrd]]-1,IF(OR(Data[[#This Row],[ID]]=B1086+8,Data[[#This Row],[ID]]=B1086-8),"Y",""),"")</f>
        <v/>
      </c>
    </row>
    <row r="1088" spans="1:13">
      <c r="A1088">
        <v>127</v>
      </c>
      <c r="B1088">
        <v>1</v>
      </c>
      <c r="C1088" t="s">
        <v>45</v>
      </c>
      <c r="D1088" t="s">
        <v>46</v>
      </c>
      <c r="E1088" t="s">
        <v>22</v>
      </c>
      <c r="F1088">
        <v>7.9219999999999997</v>
      </c>
      <c r="G1088" t="s">
        <v>19</v>
      </c>
      <c r="H1088" t="s">
        <v>22</v>
      </c>
      <c r="I1088" t="str">
        <f>IF(Data[[#This Row],[Truth Value]]=Data[[#This Row],[Correct]], "", "1")</f>
        <v/>
      </c>
      <c r="J1088">
        <v>16</v>
      </c>
      <c r="K108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88">
        <f>INDEX(Sheet9!H$1:H$30,MATCH(Data[[#This Row],[Subject]],Sheet9!A$1:A$30))</f>
        <v>0.9375</v>
      </c>
      <c r="M1088" t="str">
        <f>IF(J1087=Data[[#This Row],[PrsntOrd]]-1,IF(OR(Data[[#This Row],[ID]]=B1087+8,Data[[#This Row],[ID]]=B1087-8),"Y",""),"")</f>
        <v/>
      </c>
    </row>
    <row r="1089" spans="1:13">
      <c r="A1089">
        <v>127</v>
      </c>
      <c r="B1089">
        <v>14</v>
      </c>
      <c r="C1089" t="s">
        <v>37</v>
      </c>
      <c r="D1089" t="s">
        <v>38</v>
      </c>
      <c r="E1089" t="s">
        <v>22</v>
      </c>
      <c r="F1089">
        <v>11.44</v>
      </c>
      <c r="G1089" t="s">
        <v>16</v>
      </c>
      <c r="H1089" t="s">
        <v>22</v>
      </c>
      <c r="I1089" t="str">
        <f>IF(Data[[#This Row],[Truth Value]]=Data[[#This Row],[Correct]], "", "1")</f>
        <v/>
      </c>
      <c r="J1089">
        <v>17</v>
      </c>
      <c r="K108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89">
        <f>INDEX(Sheet9!H$1:H$30,MATCH(Data[[#This Row],[Subject]],Sheet9!A$1:A$30))</f>
        <v>0.9375</v>
      </c>
      <c r="M1089" t="str">
        <f>IF(J1088=Data[[#This Row],[PrsntOrd]]-1,IF(OR(Data[[#This Row],[ID]]=B1088+8,Data[[#This Row],[ID]]=B1088-8),"Y",""),"")</f>
        <v/>
      </c>
    </row>
    <row r="1090" spans="1:13">
      <c r="A1090">
        <v>127</v>
      </c>
      <c r="B1090">
        <v>15</v>
      </c>
      <c r="C1090" t="s">
        <v>43</v>
      </c>
      <c r="D1090" t="s">
        <v>100</v>
      </c>
      <c r="E1090" t="s">
        <v>15</v>
      </c>
      <c r="F1090">
        <v>11.12</v>
      </c>
      <c r="G1090" t="s">
        <v>16</v>
      </c>
      <c r="H1090" t="s">
        <v>22</v>
      </c>
      <c r="I1090" t="str">
        <f>IF(Data[[#This Row],[Truth Value]]=Data[[#This Row],[Correct]], "", "1")</f>
        <v>1</v>
      </c>
      <c r="J1090">
        <v>22</v>
      </c>
      <c r="K109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2DN Mismatch</v>
      </c>
      <c r="L1090">
        <f>INDEX(Sheet9!H$1:H$30,MATCH(Data[[#This Row],[Subject]],Sheet9!A$1:A$30))</f>
        <v>0.9375</v>
      </c>
      <c r="M1090" t="str">
        <f>IF(J1089=Data[[#This Row],[PrsntOrd]]-1,IF(OR(Data[[#This Row],[ID]]=B1089+8,Data[[#This Row],[ID]]=B1089-8),"Y",""),"")</f>
        <v/>
      </c>
    </row>
    <row r="1091" spans="1:13">
      <c r="A1091">
        <v>127</v>
      </c>
      <c r="B1091">
        <v>4</v>
      </c>
      <c r="C1091" t="s">
        <v>31</v>
      </c>
      <c r="D1091" t="s">
        <v>32</v>
      </c>
      <c r="E1091" t="s">
        <v>15</v>
      </c>
      <c r="F1091">
        <v>5.9169999999999998</v>
      </c>
      <c r="G1091" t="s">
        <v>19</v>
      </c>
      <c r="H1091" t="s">
        <v>15</v>
      </c>
      <c r="I1091" t="str">
        <f>IF(Data[[#This Row],[Truth Value]]=Data[[#This Row],[Correct]], "", "1")</f>
        <v/>
      </c>
      <c r="J1091">
        <v>25</v>
      </c>
      <c r="K109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91">
        <f>INDEX(Sheet9!H$1:H$30,MATCH(Data[[#This Row],[Subject]],Sheet9!A$1:A$30))</f>
        <v>0.9375</v>
      </c>
      <c r="M1091" t="str">
        <f>IF(J1090=Data[[#This Row],[PrsntOrd]]-1,IF(OR(Data[[#This Row],[ID]]=B1090+8,Data[[#This Row],[ID]]=B1090-8),"Y",""),"")</f>
        <v/>
      </c>
    </row>
    <row r="1092" spans="1:13">
      <c r="A1092">
        <v>127</v>
      </c>
      <c r="B1092">
        <v>6</v>
      </c>
      <c r="C1092" t="s">
        <v>17</v>
      </c>
      <c r="D1092" t="s">
        <v>18</v>
      </c>
      <c r="E1092" t="s">
        <v>15</v>
      </c>
      <c r="F1092">
        <v>5.9139999999999997</v>
      </c>
      <c r="G1092" t="s">
        <v>19</v>
      </c>
      <c r="H1092" t="s">
        <v>15</v>
      </c>
      <c r="I1092" t="str">
        <f>IF(Data[[#This Row],[Truth Value]]=Data[[#This Row],[Correct]], "", "1")</f>
        <v/>
      </c>
      <c r="J1092">
        <v>26</v>
      </c>
      <c r="K109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92">
        <f>INDEX(Sheet9!H$1:H$30,MATCH(Data[[#This Row],[Subject]],Sheet9!A$1:A$30))</f>
        <v>0.9375</v>
      </c>
      <c r="M1092" t="str">
        <f>IF(J1091=Data[[#This Row],[PrsntOrd]]-1,IF(OR(Data[[#This Row],[ID]]=B1091+8,Data[[#This Row],[ID]]=B1091-8),"Y",""),"")</f>
        <v/>
      </c>
    </row>
    <row r="1093" spans="1:13">
      <c r="A1093">
        <v>127</v>
      </c>
      <c r="B1093">
        <v>10</v>
      </c>
      <c r="C1093" t="s">
        <v>29</v>
      </c>
      <c r="D1093" t="s">
        <v>30</v>
      </c>
      <c r="E1093" t="s">
        <v>22</v>
      </c>
      <c r="F1093">
        <v>7.6180000000000003</v>
      </c>
      <c r="G1093" t="s">
        <v>16</v>
      </c>
      <c r="H1093" t="s">
        <v>22</v>
      </c>
      <c r="I1093" t="str">
        <f>IF(Data[[#This Row],[Truth Value]]=Data[[#This Row],[Correct]], "", "1")</f>
        <v/>
      </c>
      <c r="J1093">
        <v>30</v>
      </c>
      <c r="K109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93">
        <f>INDEX(Sheet9!H$1:H$30,MATCH(Data[[#This Row],[Subject]],Sheet9!A$1:A$30))</f>
        <v>0.9375</v>
      </c>
      <c r="M1093" t="str">
        <f>IF(J1092=Data[[#This Row],[PrsntOrd]]-1,IF(OR(Data[[#This Row],[ID]]=B1092+8,Data[[#This Row],[ID]]=B1092-8),"Y",""),"")</f>
        <v/>
      </c>
    </row>
    <row r="1094" spans="1:13">
      <c r="A1094">
        <v>127</v>
      </c>
      <c r="B1094">
        <v>9</v>
      </c>
      <c r="C1094" t="s">
        <v>23</v>
      </c>
      <c r="D1094" t="s">
        <v>24</v>
      </c>
      <c r="E1094" t="s">
        <v>15</v>
      </c>
      <c r="F1094">
        <v>9.49</v>
      </c>
      <c r="G1094" t="s">
        <v>16</v>
      </c>
      <c r="H1094" t="s">
        <v>15</v>
      </c>
      <c r="I1094" t="str">
        <f>IF(Data[[#This Row],[Truth Value]]=Data[[#This Row],[Correct]], "", "1")</f>
        <v/>
      </c>
      <c r="J1094">
        <v>31</v>
      </c>
      <c r="K109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94">
        <f>INDEX(Sheet9!H$1:H$30,MATCH(Data[[#This Row],[Subject]],Sheet9!A$1:A$30))</f>
        <v>0.9375</v>
      </c>
      <c r="M1094" t="str">
        <f>IF(J1093=Data[[#This Row],[PrsntOrd]]-1,IF(OR(Data[[#This Row],[ID]]=B1093+8,Data[[#This Row],[ID]]=B1093-8),"Y",""),"")</f>
        <v/>
      </c>
    </row>
    <row r="1095" spans="1:13">
      <c r="A1095">
        <v>127</v>
      </c>
      <c r="B1095">
        <v>8</v>
      </c>
      <c r="C1095" t="s">
        <v>27</v>
      </c>
      <c r="D1095" t="s">
        <v>28</v>
      </c>
      <c r="E1095" t="s">
        <v>22</v>
      </c>
      <c r="F1095">
        <v>10.56</v>
      </c>
      <c r="G1095" t="s">
        <v>19</v>
      </c>
      <c r="H1095" t="s">
        <v>22</v>
      </c>
      <c r="I1095" t="str">
        <f>IF(Data[[#This Row],[Truth Value]]=Data[[#This Row],[Correct]], "", "1")</f>
        <v/>
      </c>
      <c r="J1095">
        <v>34</v>
      </c>
      <c r="K109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95">
        <f>INDEX(Sheet9!H$1:H$30,MATCH(Data[[#This Row],[Subject]],Sheet9!A$1:A$30))</f>
        <v>0.9375</v>
      </c>
      <c r="M1095" t="str">
        <f>IF(J1094=Data[[#This Row],[PrsntOrd]]-1,IF(OR(Data[[#This Row],[ID]]=B1094+8,Data[[#This Row],[ID]]=B1094-8),"Y",""),"")</f>
        <v/>
      </c>
    </row>
    <row r="1096" spans="1:13">
      <c r="A1096">
        <v>127</v>
      </c>
      <c r="B1096">
        <v>2</v>
      </c>
      <c r="C1096" t="s">
        <v>40</v>
      </c>
      <c r="D1096" t="s">
        <v>30</v>
      </c>
      <c r="E1096" t="s">
        <v>15</v>
      </c>
      <c r="F1096">
        <v>3.0979999999999999</v>
      </c>
      <c r="G1096" t="s">
        <v>19</v>
      </c>
      <c r="H1096" t="s">
        <v>15</v>
      </c>
      <c r="I1096" t="str">
        <f>IF(Data[[#This Row],[Truth Value]]=Data[[#This Row],[Correct]], "", "1")</f>
        <v/>
      </c>
      <c r="J1096">
        <v>36</v>
      </c>
      <c r="K109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1NC</v>
      </c>
      <c r="L1096">
        <f>INDEX(Sheet9!H$1:H$30,MATCH(Data[[#This Row],[Subject]],Sheet9!A$1:A$30))</f>
        <v>0.9375</v>
      </c>
      <c r="M1096" t="str">
        <f>IF(J1095=Data[[#This Row],[PrsntOrd]]-1,IF(OR(Data[[#This Row],[ID]]=B1095+8,Data[[#This Row],[ID]]=B1095-8),"Y",""),"")</f>
        <v/>
      </c>
    </row>
    <row r="1097" spans="1:13">
      <c r="A1097">
        <v>127</v>
      </c>
      <c r="B1097">
        <v>16</v>
      </c>
      <c r="C1097" t="s">
        <v>13</v>
      </c>
      <c r="D1097" t="s">
        <v>14</v>
      </c>
      <c r="E1097" t="s">
        <v>15</v>
      </c>
      <c r="F1097">
        <v>7.4669999999999996</v>
      </c>
      <c r="G1097" t="s">
        <v>16</v>
      </c>
      <c r="H1097" t="s">
        <v>15</v>
      </c>
      <c r="I1097" t="str">
        <f>IF(Data[[#This Row],[Truth Value]]=Data[[#This Row],[Correct]], "", "1")</f>
        <v/>
      </c>
      <c r="J1097">
        <v>37</v>
      </c>
      <c r="K109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>4DN</v>
      </c>
      <c r="L1097">
        <f>INDEX(Sheet9!H$1:H$30,MATCH(Data[[#This Row],[Subject]],Sheet9!A$1:A$30))</f>
        <v>0.9375</v>
      </c>
      <c r="M1097" t="str">
        <f>IF(J1096=Data[[#This Row],[PrsntOrd]]-1,IF(OR(Data[[#This Row],[ID]]=B1096+8,Data[[#This Row],[ID]]=B1096-8),"Y",""),"")</f>
        <v/>
      </c>
    </row>
    <row r="1098" spans="1:13">
      <c r="A1098">
        <v>127</v>
      </c>
      <c r="B1098">
        <v>17</v>
      </c>
      <c r="C1098" t="s">
        <v>47</v>
      </c>
      <c r="D1098" t="s">
        <v>48</v>
      </c>
      <c r="E1098" t="s">
        <v>15</v>
      </c>
      <c r="F1098">
        <v>8.01</v>
      </c>
      <c r="G1098" t="s">
        <v>49</v>
      </c>
      <c r="H1098" t="s">
        <v>15</v>
      </c>
      <c r="I1098" t="str">
        <f>IF(Data[[#This Row],[Truth Value]]=Data[[#This Row],[Correct]], "", "1")</f>
        <v/>
      </c>
      <c r="J1098">
        <v>10</v>
      </c>
      <c r="K109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98">
        <f>INDEX(Sheet9!H$1:H$30,MATCH(Data[[#This Row],[Subject]],Sheet9!A$1:A$30))</f>
        <v>0.9375</v>
      </c>
      <c r="M1098" t="str">
        <f>IF(J1097=Data[[#This Row],[PrsntOrd]]-1,IF(OR(Data[[#This Row],[ID]]=B1097+8,Data[[#This Row],[ID]]=B1097-8),"Y",""),"")</f>
        <v/>
      </c>
    </row>
    <row r="1099" spans="1:13">
      <c r="A1099">
        <v>127</v>
      </c>
      <c r="B1099">
        <v>18</v>
      </c>
      <c r="C1099" t="s">
        <v>50</v>
      </c>
      <c r="D1099" t="s">
        <v>51</v>
      </c>
      <c r="E1099" t="s">
        <v>15</v>
      </c>
      <c r="F1099">
        <v>5.3479999999999999</v>
      </c>
      <c r="G1099" t="s">
        <v>49</v>
      </c>
      <c r="H1099" t="s">
        <v>15</v>
      </c>
      <c r="I1099" t="str">
        <f>IF(Data[[#This Row],[Truth Value]]=Data[[#This Row],[Correct]], "", "1")</f>
        <v/>
      </c>
      <c r="J1099">
        <v>2</v>
      </c>
      <c r="K109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099">
        <f>INDEX(Sheet9!H$1:H$30,MATCH(Data[[#This Row],[Subject]],Sheet9!A$1:A$30))</f>
        <v>0.9375</v>
      </c>
      <c r="M1099" t="str">
        <f>IF(J1098=Data[[#This Row],[PrsntOrd]]-1,IF(OR(Data[[#This Row],[ID]]=B1098+8,Data[[#This Row],[ID]]=B1098-8),"Y",""),"")</f>
        <v/>
      </c>
    </row>
    <row r="1100" spans="1:13">
      <c r="A1100">
        <v>127</v>
      </c>
      <c r="B1100">
        <v>19</v>
      </c>
      <c r="C1100" t="s">
        <v>52</v>
      </c>
      <c r="D1100" t="s">
        <v>53</v>
      </c>
      <c r="E1100" t="s">
        <v>22</v>
      </c>
      <c r="F1100">
        <v>3.125</v>
      </c>
      <c r="G1100" t="s">
        <v>49</v>
      </c>
      <c r="H1100" t="s">
        <v>22</v>
      </c>
      <c r="I1100" t="str">
        <f>IF(Data[[#This Row],[Truth Value]]=Data[[#This Row],[Correct]], "", "1")</f>
        <v/>
      </c>
      <c r="J1100">
        <v>24</v>
      </c>
      <c r="K110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0">
        <f>INDEX(Sheet9!H$1:H$30,MATCH(Data[[#This Row],[Subject]],Sheet9!A$1:A$30))</f>
        <v>0.9375</v>
      </c>
      <c r="M1100" t="str">
        <f>IF(J1099=Data[[#This Row],[PrsntOrd]]-1,IF(OR(Data[[#This Row],[ID]]=B1099+8,Data[[#This Row],[ID]]=B1099-8),"Y",""),"")</f>
        <v/>
      </c>
    </row>
    <row r="1101" spans="1:13">
      <c r="A1101">
        <v>127</v>
      </c>
      <c r="B1101">
        <v>20</v>
      </c>
      <c r="C1101" t="s">
        <v>54</v>
      </c>
      <c r="D1101" t="s">
        <v>55</v>
      </c>
      <c r="E1101" t="s">
        <v>22</v>
      </c>
      <c r="F1101">
        <v>3.6819999999999999</v>
      </c>
      <c r="G1101" t="s">
        <v>49</v>
      </c>
      <c r="H1101" t="s">
        <v>22</v>
      </c>
      <c r="I1101" t="str">
        <f>IF(Data[[#This Row],[Truth Value]]=Data[[#This Row],[Correct]], "", "1")</f>
        <v/>
      </c>
      <c r="J1101">
        <v>32</v>
      </c>
      <c r="K110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1">
        <f>INDEX(Sheet9!H$1:H$30,MATCH(Data[[#This Row],[Subject]],Sheet9!A$1:A$30))</f>
        <v>0.9375</v>
      </c>
      <c r="M1101" t="str">
        <f>IF(J1100=Data[[#This Row],[PrsntOrd]]-1,IF(OR(Data[[#This Row],[ID]]=B1100+8,Data[[#This Row],[ID]]=B1100-8),"Y",""),"")</f>
        <v/>
      </c>
    </row>
    <row r="1102" spans="1:13">
      <c r="A1102">
        <v>127</v>
      </c>
      <c r="B1102">
        <v>21</v>
      </c>
      <c r="C1102" t="s">
        <v>56</v>
      </c>
      <c r="D1102" t="s">
        <v>57</v>
      </c>
      <c r="E1102" t="s">
        <v>22</v>
      </c>
      <c r="F1102">
        <v>11.37</v>
      </c>
      <c r="G1102" t="s">
        <v>49</v>
      </c>
      <c r="H1102" t="s">
        <v>22</v>
      </c>
      <c r="I1102" t="str">
        <f>IF(Data[[#This Row],[Truth Value]]=Data[[#This Row],[Correct]], "", "1")</f>
        <v/>
      </c>
      <c r="J1102">
        <v>18</v>
      </c>
      <c r="K110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2">
        <f>INDEX(Sheet9!H$1:H$30,MATCH(Data[[#This Row],[Subject]],Sheet9!A$1:A$30))</f>
        <v>0.9375</v>
      </c>
      <c r="M1102" t="str">
        <f>IF(J1101=Data[[#This Row],[PrsntOrd]]-1,IF(OR(Data[[#This Row],[ID]]=B1101+8,Data[[#This Row],[ID]]=B1101-8),"Y",""),"")</f>
        <v/>
      </c>
    </row>
    <row r="1103" spans="1:13">
      <c r="A1103">
        <v>127</v>
      </c>
      <c r="B1103">
        <v>22</v>
      </c>
      <c r="C1103" t="s">
        <v>58</v>
      </c>
      <c r="D1103" t="s">
        <v>59</v>
      </c>
      <c r="E1103" t="s">
        <v>15</v>
      </c>
      <c r="F1103">
        <v>3.5550000000000002</v>
      </c>
      <c r="G1103" t="s">
        <v>49</v>
      </c>
      <c r="H1103" t="s">
        <v>15</v>
      </c>
      <c r="I1103" t="str">
        <f>IF(Data[[#This Row],[Truth Value]]=Data[[#This Row],[Correct]], "", "1")</f>
        <v/>
      </c>
      <c r="J1103">
        <v>39</v>
      </c>
      <c r="K110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3">
        <f>INDEX(Sheet9!H$1:H$30,MATCH(Data[[#This Row],[Subject]],Sheet9!A$1:A$30))</f>
        <v>0.9375</v>
      </c>
      <c r="M1103" t="str">
        <f>IF(J1102=Data[[#This Row],[PrsntOrd]]-1,IF(OR(Data[[#This Row],[ID]]=B1102+8,Data[[#This Row],[ID]]=B1102-8),"Y",""),"")</f>
        <v/>
      </c>
    </row>
    <row r="1104" spans="1:13">
      <c r="A1104">
        <v>127</v>
      </c>
      <c r="B1104">
        <v>23</v>
      </c>
      <c r="C1104" t="s">
        <v>60</v>
      </c>
      <c r="D1104" t="s">
        <v>98</v>
      </c>
      <c r="E1104" t="s">
        <v>15</v>
      </c>
      <c r="F1104">
        <v>3.306</v>
      </c>
      <c r="G1104" t="s">
        <v>49</v>
      </c>
      <c r="H1104" t="s">
        <v>15</v>
      </c>
      <c r="I1104" t="str">
        <f>IF(Data[[#This Row],[Truth Value]]=Data[[#This Row],[Correct]], "", "1")</f>
        <v/>
      </c>
      <c r="J1104">
        <v>27</v>
      </c>
      <c r="K110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4">
        <f>INDEX(Sheet9!H$1:H$30,MATCH(Data[[#This Row],[Subject]],Sheet9!A$1:A$30))</f>
        <v>0.9375</v>
      </c>
      <c r="M1104" t="str">
        <f>IF(J1103=Data[[#This Row],[PrsntOrd]]-1,IF(OR(Data[[#This Row],[ID]]=B1103+8,Data[[#This Row],[ID]]=B1103-8),"Y",""),"")</f>
        <v/>
      </c>
    </row>
    <row r="1105" spans="1:13">
      <c r="A1105">
        <v>127</v>
      </c>
      <c r="B1105">
        <v>24</v>
      </c>
      <c r="C1105" t="s">
        <v>62</v>
      </c>
      <c r="D1105" t="s">
        <v>63</v>
      </c>
      <c r="E1105" t="s">
        <v>22</v>
      </c>
      <c r="F1105">
        <v>3.5859999999999999</v>
      </c>
      <c r="G1105" t="s">
        <v>49</v>
      </c>
      <c r="H1105" t="s">
        <v>22</v>
      </c>
      <c r="I1105" t="str">
        <f>IF(Data[[#This Row],[Truth Value]]=Data[[#This Row],[Correct]], "", "1")</f>
        <v/>
      </c>
      <c r="J1105">
        <v>12</v>
      </c>
      <c r="K110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5">
        <f>INDEX(Sheet9!H$1:H$30,MATCH(Data[[#This Row],[Subject]],Sheet9!A$1:A$30))</f>
        <v>0.9375</v>
      </c>
      <c r="M1105" t="str">
        <f>IF(J1104=Data[[#This Row],[PrsntOrd]]-1,IF(OR(Data[[#This Row],[ID]]=B1104+8,Data[[#This Row],[ID]]=B1104-8),"Y",""),"")</f>
        <v/>
      </c>
    </row>
    <row r="1106" spans="1:13">
      <c r="A1106">
        <v>127</v>
      </c>
      <c r="B1106">
        <v>25</v>
      </c>
      <c r="C1106" t="s">
        <v>64</v>
      </c>
      <c r="D1106" t="s">
        <v>65</v>
      </c>
      <c r="E1106" t="s">
        <v>15</v>
      </c>
      <c r="F1106">
        <v>5.4749999999999996</v>
      </c>
      <c r="G1106" t="s">
        <v>66</v>
      </c>
      <c r="H1106" t="s">
        <v>15</v>
      </c>
      <c r="I1106" t="str">
        <f>IF(Data[[#This Row],[Truth Value]]=Data[[#This Row],[Correct]], "", "1")</f>
        <v/>
      </c>
      <c r="J1106">
        <v>19</v>
      </c>
      <c r="K110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6">
        <f>INDEX(Sheet9!H$1:H$30,MATCH(Data[[#This Row],[Subject]],Sheet9!A$1:A$30))</f>
        <v>0.9375</v>
      </c>
      <c r="M1106" t="str">
        <f>IF(J1105=Data[[#This Row],[PrsntOrd]]-1,IF(OR(Data[[#This Row],[ID]]=B1105+8,Data[[#This Row],[ID]]=B1105-8),"Y",""),"")</f>
        <v/>
      </c>
    </row>
    <row r="1107" spans="1:13">
      <c r="A1107">
        <v>127</v>
      </c>
      <c r="B1107">
        <v>26</v>
      </c>
      <c r="C1107" t="s">
        <v>67</v>
      </c>
      <c r="D1107" t="s">
        <v>68</v>
      </c>
      <c r="E1107" t="s">
        <v>22</v>
      </c>
      <c r="F1107">
        <v>7.6180000000000003</v>
      </c>
      <c r="G1107" t="s">
        <v>66</v>
      </c>
      <c r="H1107" t="s">
        <v>22</v>
      </c>
      <c r="I1107" t="str">
        <f>IF(Data[[#This Row],[Truth Value]]=Data[[#This Row],[Correct]], "", "1")</f>
        <v/>
      </c>
      <c r="J1107">
        <v>3</v>
      </c>
      <c r="K110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7">
        <f>INDEX(Sheet9!H$1:H$30,MATCH(Data[[#This Row],[Subject]],Sheet9!A$1:A$30))</f>
        <v>0.9375</v>
      </c>
      <c r="M1107" t="str">
        <f>IF(J1106=Data[[#This Row],[PrsntOrd]]-1,IF(OR(Data[[#This Row],[ID]]=B1106+8,Data[[#This Row],[ID]]=B1106-8),"Y",""),"")</f>
        <v/>
      </c>
    </row>
    <row r="1108" spans="1:13">
      <c r="A1108">
        <v>127</v>
      </c>
      <c r="B1108">
        <v>27</v>
      </c>
      <c r="C1108" t="s">
        <v>69</v>
      </c>
      <c r="D1108" t="s">
        <v>70</v>
      </c>
      <c r="E1108" t="s">
        <v>15</v>
      </c>
      <c r="F1108">
        <v>3.8660000000000001</v>
      </c>
      <c r="G1108" t="s">
        <v>66</v>
      </c>
      <c r="H1108" t="s">
        <v>15</v>
      </c>
      <c r="I1108" t="str">
        <f>IF(Data[[#This Row],[Truth Value]]=Data[[#This Row],[Correct]], "", "1")</f>
        <v/>
      </c>
      <c r="J1108">
        <v>13</v>
      </c>
      <c r="K110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8">
        <f>INDEX(Sheet9!H$1:H$30,MATCH(Data[[#This Row],[Subject]],Sheet9!A$1:A$30))</f>
        <v>0.9375</v>
      </c>
      <c r="M1108" t="str">
        <f>IF(J1107=Data[[#This Row],[PrsntOrd]]-1,IF(OR(Data[[#This Row],[ID]]=B1107+8,Data[[#This Row],[ID]]=B1107-8),"Y",""),"")</f>
        <v/>
      </c>
    </row>
    <row r="1109" spans="1:13">
      <c r="A1109">
        <v>127</v>
      </c>
      <c r="B1109">
        <v>28</v>
      </c>
      <c r="C1109" t="s">
        <v>71</v>
      </c>
      <c r="D1109" t="s">
        <v>72</v>
      </c>
      <c r="E1109" t="s">
        <v>15</v>
      </c>
      <c r="F1109">
        <v>4.0110000000000001</v>
      </c>
      <c r="G1109" t="s">
        <v>66</v>
      </c>
      <c r="H1109" t="s">
        <v>15</v>
      </c>
      <c r="I1109" t="str">
        <f>IF(Data[[#This Row],[Truth Value]]=Data[[#This Row],[Correct]], "", "1")</f>
        <v/>
      </c>
      <c r="J1109">
        <v>9</v>
      </c>
      <c r="K110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09">
        <f>INDEX(Sheet9!H$1:H$30,MATCH(Data[[#This Row],[Subject]],Sheet9!A$1:A$30))</f>
        <v>0.9375</v>
      </c>
      <c r="M1109" t="str">
        <f>IF(J1108=Data[[#This Row],[PrsntOrd]]-1,IF(OR(Data[[#This Row],[ID]]=B1108+8,Data[[#This Row],[ID]]=B1108-8),"Y",""),"")</f>
        <v/>
      </c>
    </row>
    <row r="1110" spans="1:13">
      <c r="A1110">
        <v>127</v>
      </c>
      <c r="B1110">
        <v>29</v>
      </c>
      <c r="C1110" t="s">
        <v>73</v>
      </c>
      <c r="D1110" t="s">
        <v>74</v>
      </c>
      <c r="E1110" t="s">
        <v>15</v>
      </c>
      <c r="F1110">
        <v>4.6319999999999997</v>
      </c>
      <c r="G1110" t="s">
        <v>66</v>
      </c>
      <c r="H1110" t="s">
        <v>15</v>
      </c>
      <c r="I1110" t="str">
        <f>IF(Data[[#This Row],[Truth Value]]=Data[[#This Row],[Correct]], "", "1")</f>
        <v/>
      </c>
      <c r="J1110">
        <v>23</v>
      </c>
      <c r="K111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0">
        <f>INDEX(Sheet9!H$1:H$30,MATCH(Data[[#This Row],[Subject]],Sheet9!A$1:A$30))</f>
        <v>0.9375</v>
      </c>
      <c r="M1110" t="str">
        <f>IF(J1109=Data[[#This Row],[PrsntOrd]]-1,IF(OR(Data[[#This Row],[ID]]=B1109+8,Data[[#This Row],[ID]]=B1109-8),"Y",""),"")</f>
        <v/>
      </c>
    </row>
    <row r="1111" spans="1:13">
      <c r="A1111">
        <v>127</v>
      </c>
      <c r="B1111">
        <v>30</v>
      </c>
      <c r="C1111" t="s">
        <v>75</v>
      </c>
      <c r="D1111" t="s">
        <v>76</v>
      </c>
      <c r="E1111" t="s">
        <v>22</v>
      </c>
      <c r="F1111">
        <v>4.4580000000000002</v>
      </c>
      <c r="G1111" t="s">
        <v>66</v>
      </c>
      <c r="H1111" t="s">
        <v>22</v>
      </c>
      <c r="I1111" t="str">
        <f>IF(Data[[#This Row],[Truth Value]]=Data[[#This Row],[Correct]], "", "1")</f>
        <v/>
      </c>
      <c r="J1111">
        <v>38</v>
      </c>
      <c r="K111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1">
        <f>INDEX(Sheet9!H$1:H$30,MATCH(Data[[#This Row],[Subject]],Sheet9!A$1:A$30))</f>
        <v>0.9375</v>
      </c>
      <c r="M1111" t="str">
        <f>IF(J1110=Data[[#This Row],[PrsntOrd]]-1,IF(OR(Data[[#This Row],[ID]]=B1110+8,Data[[#This Row],[ID]]=B1110-8),"Y",""),"")</f>
        <v/>
      </c>
    </row>
    <row r="1112" spans="1:13">
      <c r="A1112">
        <v>127</v>
      </c>
      <c r="B1112">
        <v>31</v>
      </c>
      <c r="C1112" t="s">
        <v>77</v>
      </c>
      <c r="D1112" t="s">
        <v>78</v>
      </c>
      <c r="E1112" t="s">
        <v>22</v>
      </c>
      <c r="F1112">
        <v>3.851</v>
      </c>
      <c r="G1112" t="s">
        <v>66</v>
      </c>
      <c r="H1112" t="s">
        <v>22</v>
      </c>
      <c r="I1112" t="str">
        <f>IF(Data[[#This Row],[Truth Value]]=Data[[#This Row],[Correct]], "", "1")</f>
        <v/>
      </c>
      <c r="J1112">
        <v>29</v>
      </c>
      <c r="K1112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2">
        <f>INDEX(Sheet9!H$1:H$30,MATCH(Data[[#This Row],[Subject]],Sheet9!A$1:A$30))</f>
        <v>0.9375</v>
      </c>
      <c r="M1112" t="str">
        <f>IF(J1111=Data[[#This Row],[PrsntOrd]]-1,IF(OR(Data[[#This Row],[ID]]=B1111+8,Data[[#This Row],[ID]]=B1111-8),"Y",""),"")</f>
        <v/>
      </c>
    </row>
    <row r="1113" spans="1:13">
      <c r="A1113">
        <v>127</v>
      </c>
      <c r="B1113">
        <v>32</v>
      </c>
      <c r="C1113" t="s">
        <v>79</v>
      </c>
      <c r="D1113" t="s">
        <v>80</v>
      </c>
      <c r="E1113" t="s">
        <v>22</v>
      </c>
      <c r="F1113">
        <v>3.81</v>
      </c>
      <c r="G1113" t="s">
        <v>66</v>
      </c>
      <c r="H1113" t="s">
        <v>22</v>
      </c>
      <c r="I1113" t="str">
        <f>IF(Data[[#This Row],[Truth Value]]=Data[[#This Row],[Correct]], "", "1")</f>
        <v/>
      </c>
      <c r="J1113">
        <v>35</v>
      </c>
      <c r="K1113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3">
        <f>INDEX(Sheet9!H$1:H$30,MATCH(Data[[#This Row],[Subject]],Sheet9!A$1:A$30))</f>
        <v>0.9375</v>
      </c>
      <c r="M1113" t="str">
        <f>IF(J1112=Data[[#This Row],[PrsntOrd]]-1,IF(OR(Data[[#This Row],[ID]]=B1112+8,Data[[#This Row],[ID]]=B1112-8),"Y",""),"")</f>
        <v/>
      </c>
    </row>
    <row r="1114" spans="1:13">
      <c r="A1114">
        <v>127</v>
      </c>
      <c r="B1114">
        <v>33</v>
      </c>
      <c r="C1114" t="s">
        <v>81</v>
      </c>
      <c r="D1114" t="s">
        <v>82</v>
      </c>
      <c r="E1114" t="s">
        <v>22</v>
      </c>
      <c r="F1114">
        <v>2.1379999999999999</v>
      </c>
      <c r="G1114" t="s">
        <v>83</v>
      </c>
      <c r="H1114" t="s">
        <v>22</v>
      </c>
      <c r="I1114" t="str">
        <f>IF(Data[[#This Row],[Truth Value]]=Data[[#This Row],[Correct]], "", "1")</f>
        <v/>
      </c>
      <c r="J1114">
        <v>20</v>
      </c>
      <c r="K1114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4">
        <f>INDEX(Sheet9!H$1:H$30,MATCH(Data[[#This Row],[Subject]],Sheet9!A$1:A$30))</f>
        <v>0.9375</v>
      </c>
      <c r="M1114" t="str">
        <f>IF(J1113=Data[[#This Row],[PrsntOrd]]-1,IF(OR(Data[[#This Row],[ID]]=B1113+8,Data[[#This Row],[ID]]=B1113-8),"Y",""),"")</f>
        <v/>
      </c>
    </row>
    <row r="1115" spans="1:13">
      <c r="A1115">
        <v>127</v>
      </c>
      <c r="B1115">
        <v>34</v>
      </c>
      <c r="C1115" t="s">
        <v>84</v>
      </c>
      <c r="D1115" t="s">
        <v>85</v>
      </c>
      <c r="E1115" t="s">
        <v>15</v>
      </c>
      <c r="F1115">
        <v>5.85</v>
      </c>
      <c r="G1115" t="s">
        <v>83</v>
      </c>
      <c r="H1115" t="s">
        <v>15</v>
      </c>
      <c r="I1115" t="str">
        <f>IF(Data[[#This Row],[Truth Value]]=Data[[#This Row],[Correct]], "", "1")</f>
        <v/>
      </c>
      <c r="J1115">
        <v>21</v>
      </c>
      <c r="K1115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5">
        <f>INDEX(Sheet9!H$1:H$30,MATCH(Data[[#This Row],[Subject]],Sheet9!A$1:A$30))</f>
        <v>0.9375</v>
      </c>
      <c r="M1115" t="str">
        <f>IF(J1114=Data[[#This Row],[PrsntOrd]]-1,IF(OR(Data[[#This Row],[ID]]=B1114+8,Data[[#This Row],[ID]]=B1114-8),"Y",""),"")</f>
        <v/>
      </c>
    </row>
    <row r="1116" spans="1:13">
      <c r="A1116">
        <v>127</v>
      </c>
      <c r="B1116">
        <v>35</v>
      </c>
      <c r="C1116" t="s">
        <v>86</v>
      </c>
      <c r="D1116" t="s">
        <v>87</v>
      </c>
      <c r="E1116" t="s">
        <v>22</v>
      </c>
      <c r="F1116">
        <v>15.22</v>
      </c>
      <c r="G1116" t="s">
        <v>83</v>
      </c>
      <c r="H1116" t="s">
        <v>22</v>
      </c>
      <c r="I1116" t="str">
        <f>IF(Data[[#This Row],[Truth Value]]=Data[[#This Row],[Correct]], "", "1")</f>
        <v/>
      </c>
      <c r="J1116">
        <v>1</v>
      </c>
      <c r="K1116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6">
        <f>INDEX(Sheet9!H$1:H$30,MATCH(Data[[#This Row],[Subject]],Sheet9!A$1:A$30))</f>
        <v>0.9375</v>
      </c>
      <c r="M1116" t="str">
        <f>IF(J1115=Data[[#This Row],[PrsntOrd]]-1,IF(OR(Data[[#This Row],[ID]]=B1115+8,Data[[#This Row],[ID]]=B1115-8),"Y",""),"")</f>
        <v/>
      </c>
    </row>
    <row r="1117" spans="1:13">
      <c r="A1117">
        <v>127</v>
      </c>
      <c r="B1117">
        <v>36</v>
      </c>
      <c r="C1117" t="s">
        <v>88</v>
      </c>
      <c r="D1117" t="s">
        <v>89</v>
      </c>
      <c r="E1117" t="s">
        <v>22</v>
      </c>
      <c r="F1117">
        <v>5.0679999999999996</v>
      </c>
      <c r="G1117" t="s">
        <v>83</v>
      </c>
      <c r="H1117" t="s">
        <v>22</v>
      </c>
      <c r="I1117" t="str">
        <f>IF(Data[[#This Row],[Truth Value]]=Data[[#This Row],[Correct]], "", "1")</f>
        <v/>
      </c>
      <c r="J1117">
        <v>6</v>
      </c>
      <c r="K1117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7">
        <f>INDEX(Sheet9!H$1:H$30,MATCH(Data[[#This Row],[Subject]],Sheet9!A$1:A$30))</f>
        <v>0.9375</v>
      </c>
      <c r="M1117" t="str">
        <f>IF(J1116=Data[[#This Row],[PrsntOrd]]-1,IF(OR(Data[[#This Row],[ID]]=B1116+8,Data[[#This Row],[ID]]=B1116-8),"Y",""),"")</f>
        <v/>
      </c>
    </row>
    <row r="1118" spans="1:13">
      <c r="A1118">
        <v>127</v>
      </c>
      <c r="B1118">
        <v>37</v>
      </c>
      <c r="C1118" t="s">
        <v>90</v>
      </c>
      <c r="D1118" t="s">
        <v>91</v>
      </c>
      <c r="E1118" t="s">
        <v>15</v>
      </c>
      <c r="F1118">
        <v>2.5</v>
      </c>
      <c r="G1118" t="s">
        <v>83</v>
      </c>
      <c r="H1118" t="s">
        <v>15</v>
      </c>
      <c r="I1118" t="str">
        <f>IF(Data[[#This Row],[Truth Value]]=Data[[#This Row],[Correct]], "", "1")</f>
        <v/>
      </c>
      <c r="J1118">
        <v>28</v>
      </c>
      <c r="K1118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8">
        <f>INDEX(Sheet9!H$1:H$30,MATCH(Data[[#This Row],[Subject]],Sheet9!A$1:A$30))</f>
        <v>0.9375</v>
      </c>
      <c r="M1118" t="str">
        <f>IF(J1117=Data[[#This Row],[PrsntOrd]]-1,IF(OR(Data[[#This Row],[ID]]=B1117+8,Data[[#This Row],[ID]]=B1117-8),"Y",""),"")</f>
        <v/>
      </c>
    </row>
    <row r="1119" spans="1:13">
      <c r="A1119">
        <v>127</v>
      </c>
      <c r="B1119">
        <v>38</v>
      </c>
      <c r="C1119" t="s">
        <v>92</v>
      </c>
      <c r="D1119" t="s">
        <v>93</v>
      </c>
      <c r="E1119" t="s">
        <v>22</v>
      </c>
      <c r="F1119">
        <v>3.57</v>
      </c>
      <c r="G1119" t="s">
        <v>83</v>
      </c>
      <c r="H1119" t="s">
        <v>22</v>
      </c>
      <c r="I1119" t="str">
        <f>IF(Data[[#This Row],[Truth Value]]=Data[[#This Row],[Correct]], "", "1")</f>
        <v/>
      </c>
      <c r="J1119">
        <v>40</v>
      </c>
      <c r="K1119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19">
        <f>INDEX(Sheet9!H$1:H$30,MATCH(Data[[#This Row],[Subject]],Sheet9!A$1:A$30))</f>
        <v>0.9375</v>
      </c>
      <c r="M1119" t="str">
        <f>IF(J1118=Data[[#This Row],[PrsntOrd]]-1,IF(OR(Data[[#This Row],[ID]]=B1118+8,Data[[#This Row],[ID]]=B1118-8),"Y",""),"")</f>
        <v/>
      </c>
    </row>
    <row r="1120" spans="1:13">
      <c r="A1120">
        <v>127</v>
      </c>
      <c r="B1120">
        <v>39</v>
      </c>
      <c r="C1120" t="s">
        <v>94</v>
      </c>
      <c r="D1120" t="s">
        <v>95</v>
      </c>
      <c r="E1120" t="s">
        <v>15</v>
      </c>
      <c r="F1120">
        <v>6.883</v>
      </c>
      <c r="G1120" t="s">
        <v>83</v>
      </c>
      <c r="H1120" t="s">
        <v>15</v>
      </c>
      <c r="I1120" t="str">
        <f>IF(Data[[#This Row],[Truth Value]]=Data[[#This Row],[Correct]], "", "1")</f>
        <v/>
      </c>
      <c r="J1120">
        <v>33</v>
      </c>
      <c r="K1120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20">
        <f>INDEX(Sheet9!H$1:H$30,MATCH(Data[[#This Row],[Subject]],Sheet9!A$1:A$30))</f>
        <v>0.9375</v>
      </c>
      <c r="M1120" t="str">
        <f>IF(J1119=Data[[#This Row],[PrsntOrd]]-1,IF(OR(Data[[#This Row],[ID]]=B1119+8,Data[[#This Row],[ID]]=B1119-8),"Y",""),"")</f>
        <v/>
      </c>
    </row>
    <row r="1121" spans="1:14">
      <c r="A1121">
        <v>127</v>
      </c>
      <c r="B1121">
        <v>40</v>
      </c>
      <c r="C1121" t="s">
        <v>96</v>
      </c>
      <c r="D1121" t="s">
        <v>97</v>
      </c>
      <c r="E1121" t="s">
        <v>15</v>
      </c>
      <c r="F1121">
        <v>4.5620000000000003</v>
      </c>
      <c r="G1121" t="s">
        <v>83</v>
      </c>
      <c r="H1121" t="s">
        <v>15</v>
      </c>
      <c r="I1121" t="str">
        <f>IF(Data[[#This Row],[Truth Value]]=Data[[#This Row],[Correct]], "", "1")</f>
        <v/>
      </c>
      <c r="J1121">
        <v>15</v>
      </c>
      <c r="K1121" t="str">
        <f>IF(Data[[#This Row],[Check]]="1",IF(Data[[#This Row],[Category]]="critical1 nc","3NC Mismatch", IF(Data[[#This Row],[Category]]="critical2 dn", "2DN Mismatch","")),IF(Data[[#This Row],[Category]]="critical1 nc","1NC",IF(Data[[#This Row],[Category]]="critical2 dn","4DN","")))</f>
        <v/>
      </c>
      <c r="L1121">
        <f>INDEX(Sheet9!H$1:H$30,MATCH(Data[[#This Row],[Subject]],Sheet9!A$1:A$30))</f>
        <v>0.9375</v>
      </c>
      <c r="M1121" t="str">
        <f>IF(J1120=Data[[#This Row],[PrsntOrd]]-1,IF(OR(Data[[#This Row],[ID]]=B1120+8,Data[[#This Row],[ID]]=B1120-8),"Y",""),"")</f>
        <v/>
      </c>
    </row>
    <row r="1127" spans="1:14">
      <c r="N1127">
        <f>28*40</f>
        <v>1120</v>
      </c>
    </row>
    <row r="1128" spans="1:14">
      <c r="N1128">
        <f>16*28</f>
        <v>448</v>
      </c>
    </row>
    <row r="1129" spans="1:14">
      <c r="N1129">
        <f>17/448</f>
        <v>3.7946428571428568E-2</v>
      </c>
    </row>
  </sheetData>
  <sortState ref="A82:E121">
    <sortCondition ref="A8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DC64-0275-4F35-907E-7F83AC6E4DD1}">
  <dimension ref="A1:J1121"/>
  <sheetViews>
    <sheetView tabSelected="1" workbookViewId="0" xr3:uid="{16BABCEE-92DA-5B0E-B1F9-F1B4DBBFE914}">
      <selection activeCell="O1" sqref="O1:P6"/>
    </sheetView>
  </sheetViews>
  <sheetFormatPr defaultRowHeight="15"/>
  <cols>
    <col min="5" max="5" width="15.7109375" bestFit="1" customWidth="1"/>
    <col min="6" max="6" width="15.7109375" customWidth="1"/>
  </cols>
  <sheetData>
    <row r="1" spans="1:10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8</v>
      </c>
      <c r="I1" t="s">
        <v>9</v>
      </c>
      <c r="J1" t="s">
        <v>108</v>
      </c>
    </row>
    <row r="2" spans="1:10">
      <c r="A2">
        <v>100</v>
      </c>
      <c r="B2">
        <v>16</v>
      </c>
      <c r="C2" t="s">
        <v>15</v>
      </c>
      <c r="D2">
        <v>14.96</v>
      </c>
      <c r="E2" t="s">
        <v>16</v>
      </c>
      <c r="F2" t="s">
        <v>109</v>
      </c>
      <c r="G2" t="s">
        <v>15</v>
      </c>
      <c r="H2" t="s">
        <v>110</v>
      </c>
      <c r="I2">
        <v>1</v>
      </c>
      <c r="J2" t="s">
        <v>109</v>
      </c>
    </row>
    <row r="3" spans="1:10">
      <c r="A3">
        <v>100</v>
      </c>
      <c r="B3">
        <v>6</v>
      </c>
      <c r="C3" t="s">
        <v>15</v>
      </c>
      <c r="D3">
        <v>8.4039999999999999</v>
      </c>
      <c r="E3" t="s">
        <v>19</v>
      </c>
      <c r="F3" t="s">
        <v>111</v>
      </c>
      <c r="G3" t="s">
        <v>15</v>
      </c>
      <c r="H3" t="s">
        <v>110</v>
      </c>
      <c r="I3">
        <v>4</v>
      </c>
      <c r="J3" t="s">
        <v>111</v>
      </c>
    </row>
    <row r="4" spans="1:10">
      <c r="A4">
        <v>100</v>
      </c>
      <c r="B4">
        <v>7</v>
      </c>
      <c r="C4" t="s">
        <v>22</v>
      </c>
      <c r="D4">
        <v>9.1050000000000004</v>
      </c>
      <c r="E4" t="s">
        <v>19</v>
      </c>
      <c r="F4" t="s">
        <v>111</v>
      </c>
      <c r="G4" t="s">
        <v>22</v>
      </c>
      <c r="H4" t="s">
        <v>110</v>
      </c>
      <c r="I4">
        <v>7</v>
      </c>
      <c r="J4" t="s">
        <v>111</v>
      </c>
    </row>
    <row r="5" spans="1:10">
      <c r="A5">
        <v>100</v>
      </c>
      <c r="B5">
        <v>9</v>
      </c>
      <c r="C5" t="s">
        <v>15</v>
      </c>
      <c r="D5">
        <v>6.81</v>
      </c>
      <c r="E5" t="s">
        <v>16</v>
      </c>
      <c r="F5" t="s">
        <v>109</v>
      </c>
      <c r="G5" t="s">
        <v>15</v>
      </c>
      <c r="H5" t="s">
        <v>110</v>
      </c>
      <c r="I5">
        <v>9</v>
      </c>
      <c r="J5" t="s">
        <v>109</v>
      </c>
    </row>
    <row r="6" spans="1:10">
      <c r="A6">
        <v>100</v>
      </c>
      <c r="B6">
        <v>13</v>
      </c>
      <c r="C6" t="s">
        <v>15</v>
      </c>
      <c r="D6">
        <v>9.4570000000000007</v>
      </c>
      <c r="E6" t="s">
        <v>16</v>
      </c>
      <c r="F6" t="s">
        <v>109</v>
      </c>
      <c r="G6" t="s">
        <v>15</v>
      </c>
      <c r="H6" t="s">
        <v>110</v>
      </c>
      <c r="I6">
        <v>12</v>
      </c>
      <c r="J6" t="s">
        <v>109</v>
      </c>
    </row>
    <row r="7" spans="1:10">
      <c r="A7">
        <v>100</v>
      </c>
      <c r="B7">
        <v>8</v>
      </c>
      <c r="C7" t="s">
        <v>22</v>
      </c>
      <c r="D7">
        <v>35.24</v>
      </c>
      <c r="E7" t="s">
        <v>19</v>
      </c>
      <c r="F7" t="s">
        <v>111</v>
      </c>
      <c r="G7" t="s">
        <v>22</v>
      </c>
      <c r="H7" t="s">
        <v>110</v>
      </c>
      <c r="I7">
        <v>15</v>
      </c>
      <c r="J7" t="s">
        <v>111</v>
      </c>
    </row>
    <row r="8" spans="1:10">
      <c r="A8">
        <v>100</v>
      </c>
      <c r="B8">
        <v>10</v>
      </c>
      <c r="C8" t="s">
        <v>22</v>
      </c>
      <c r="D8">
        <v>6.8419999999999996</v>
      </c>
      <c r="E8" t="s">
        <v>16</v>
      </c>
      <c r="F8" t="s">
        <v>109</v>
      </c>
      <c r="G8" t="s">
        <v>22</v>
      </c>
      <c r="H8" t="s">
        <v>110</v>
      </c>
      <c r="I8">
        <v>17</v>
      </c>
      <c r="J8" t="s">
        <v>109</v>
      </c>
    </row>
    <row r="9" spans="1:10">
      <c r="A9">
        <v>100</v>
      </c>
      <c r="B9">
        <v>4</v>
      </c>
      <c r="C9" t="s">
        <v>15</v>
      </c>
      <c r="D9">
        <v>22.08</v>
      </c>
      <c r="E9" t="s">
        <v>19</v>
      </c>
      <c r="F9" t="s">
        <v>111</v>
      </c>
      <c r="G9" t="s">
        <v>15</v>
      </c>
      <c r="H9" t="s">
        <v>110</v>
      </c>
      <c r="I9">
        <v>20</v>
      </c>
      <c r="J9" t="s">
        <v>111</v>
      </c>
    </row>
    <row r="10" spans="1:10">
      <c r="A10">
        <v>100</v>
      </c>
      <c r="B10">
        <v>5</v>
      </c>
      <c r="C10" t="s">
        <v>22</v>
      </c>
      <c r="D10">
        <v>5.0170000000000003</v>
      </c>
      <c r="E10" t="s">
        <v>19</v>
      </c>
      <c r="F10" t="s">
        <v>111</v>
      </c>
      <c r="G10" t="s">
        <v>22</v>
      </c>
      <c r="H10" t="s">
        <v>110</v>
      </c>
      <c r="I10">
        <v>21</v>
      </c>
      <c r="J10" t="s">
        <v>111</v>
      </c>
    </row>
    <row r="11" spans="1:10">
      <c r="A11">
        <v>100</v>
      </c>
      <c r="B11">
        <v>11</v>
      </c>
      <c r="C11" t="s">
        <v>15</v>
      </c>
      <c r="D11">
        <v>20.25</v>
      </c>
      <c r="E11" t="s">
        <v>16</v>
      </c>
      <c r="F11" t="s">
        <v>109</v>
      </c>
      <c r="G11" t="s">
        <v>15</v>
      </c>
      <c r="H11" t="s">
        <v>110</v>
      </c>
      <c r="I11">
        <v>23</v>
      </c>
      <c r="J11" t="s">
        <v>109</v>
      </c>
    </row>
    <row r="12" spans="1:10">
      <c r="A12">
        <v>100</v>
      </c>
      <c r="B12">
        <v>14</v>
      </c>
      <c r="C12" t="s">
        <v>22</v>
      </c>
      <c r="D12">
        <v>9.01</v>
      </c>
      <c r="E12" t="s">
        <v>16</v>
      </c>
      <c r="F12" t="s">
        <v>109</v>
      </c>
      <c r="G12" t="s">
        <v>22</v>
      </c>
      <c r="H12" t="s">
        <v>110</v>
      </c>
      <c r="I12">
        <v>28</v>
      </c>
      <c r="J12" t="s">
        <v>109</v>
      </c>
    </row>
    <row r="13" spans="1:10">
      <c r="A13">
        <v>100</v>
      </c>
      <c r="B13">
        <v>3</v>
      </c>
      <c r="C13" t="s">
        <v>15</v>
      </c>
      <c r="D13">
        <v>6.6820000000000004</v>
      </c>
      <c r="E13" t="s">
        <v>19</v>
      </c>
      <c r="F13" t="s">
        <v>111</v>
      </c>
      <c r="G13" t="s">
        <v>15</v>
      </c>
      <c r="H13" t="s">
        <v>110</v>
      </c>
      <c r="I13">
        <v>30</v>
      </c>
      <c r="J13" t="s">
        <v>111</v>
      </c>
    </row>
    <row r="14" spans="1:10">
      <c r="A14">
        <v>100</v>
      </c>
      <c r="B14">
        <v>2</v>
      </c>
      <c r="C14" t="s">
        <v>15</v>
      </c>
      <c r="D14">
        <v>7.3220000000000001</v>
      </c>
      <c r="E14" t="s">
        <v>19</v>
      </c>
      <c r="F14" t="s">
        <v>111</v>
      </c>
      <c r="G14" t="s">
        <v>15</v>
      </c>
      <c r="H14" t="s">
        <v>110</v>
      </c>
      <c r="I14">
        <v>34</v>
      </c>
      <c r="J14" t="s">
        <v>111</v>
      </c>
    </row>
    <row r="15" spans="1:10">
      <c r="A15">
        <v>100</v>
      </c>
      <c r="B15">
        <v>12</v>
      </c>
      <c r="C15" t="s">
        <v>22</v>
      </c>
      <c r="D15">
        <v>7.4569999999999999</v>
      </c>
      <c r="E15" t="s">
        <v>16</v>
      </c>
      <c r="F15" t="s">
        <v>109</v>
      </c>
      <c r="G15" t="s">
        <v>22</v>
      </c>
      <c r="H15" t="s">
        <v>110</v>
      </c>
      <c r="I15">
        <v>35</v>
      </c>
      <c r="J15" t="s">
        <v>109</v>
      </c>
    </row>
    <row r="16" spans="1:10">
      <c r="A16">
        <v>100</v>
      </c>
      <c r="B16">
        <v>15</v>
      </c>
      <c r="C16" t="s">
        <v>22</v>
      </c>
      <c r="D16">
        <v>4.4829999999999997</v>
      </c>
      <c r="E16" t="s">
        <v>16</v>
      </c>
      <c r="F16" t="s">
        <v>109</v>
      </c>
      <c r="G16" t="s">
        <v>22</v>
      </c>
      <c r="H16" t="s">
        <v>110</v>
      </c>
      <c r="I16">
        <v>37</v>
      </c>
      <c r="J16" t="s">
        <v>109</v>
      </c>
    </row>
    <row r="17" spans="1:10">
      <c r="A17">
        <v>100</v>
      </c>
      <c r="B17">
        <v>1</v>
      </c>
      <c r="C17" t="s">
        <v>15</v>
      </c>
      <c r="D17">
        <v>14.71</v>
      </c>
      <c r="E17" t="s">
        <v>19</v>
      </c>
      <c r="F17" t="s">
        <v>111</v>
      </c>
      <c r="G17" t="s">
        <v>22</v>
      </c>
      <c r="H17" t="s">
        <v>22</v>
      </c>
      <c r="I17">
        <v>39</v>
      </c>
      <c r="J17" t="s">
        <v>112</v>
      </c>
    </row>
    <row r="18" spans="1:10">
      <c r="A18">
        <v>100</v>
      </c>
      <c r="B18">
        <v>17</v>
      </c>
      <c r="C18" t="s">
        <v>15</v>
      </c>
      <c r="D18">
        <v>4.2910000000000004</v>
      </c>
      <c r="E18" t="s">
        <v>49</v>
      </c>
      <c r="F18" t="s">
        <v>113</v>
      </c>
      <c r="G18" t="s">
        <v>15</v>
      </c>
      <c r="H18" t="s">
        <v>110</v>
      </c>
      <c r="I18">
        <v>33</v>
      </c>
      <c r="J18">
        <v>0</v>
      </c>
    </row>
    <row r="19" spans="1:10">
      <c r="A19">
        <v>100</v>
      </c>
      <c r="B19">
        <v>18</v>
      </c>
      <c r="C19" t="s">
        <v>15</v>
      </c>
      <c r="D19">
        <v>6.194</v>
      </c>
      <c r="E19" t="s">
        <v>49</v>
      </c>
      <c r="F19" t="s">
        <v>113</v>
      </c>
      <c r="G19" t="s">
        <v>15</v>
      </c>
      <c r="H19" t="s">
        <v>110</v>
      </c>
      <c r="I19">
        <v>8</v>
      </c>
      <c r="J19">
        <v>0</v>
      </c>
    </row>
    <row r="20" spans="1:10">
      <c r="A20">
        <v>100</v>
      </c>
      <c r="B20">
        <v>19</v>
      </c>
      <c r="C20" t="s">
        <v>22</v>
      </c>
      <c r="D20">
        <v>4.1559999999999997</v>
      </c>
      <c r="E20" t="s">
        <v>49</v>
      </c>
      <c r="F20" t="s">
        <v>113</v>
      </c>
      <c r="G20" t="s">
        <v>22</v>
      </c>
      <c r="H20" t="s">
        <v>110</v>
      </c>
      <c r="I20">
        <v>36</v>
      </c>
      <c r="J20">
        <v>0</v>
      </c>
    </row>
    <row r="21" spans="1:10">
      <c r="A21">
        <v>100</v>
      </c>
      <c r="B21">
        <v>20</v>
      </c>
      <c r="C21" t="s">
        <v>22</v>
      </c>
      <c r="D21">
        <v>4.1390000000000002</v>
      </c>
      <c r="E21" t="s">
        <v>49</v>
      </c>
      <c r="F21" t="s">
        <v>113</v>
      </c>
      <c r="G21" t="s">
        <v>22</v>
      </c>
      <c r="H21" t="s">
        <v>110</v>
      </c>
      <c r="I21">
        <v>19</v>
      </c>
      <c r="J21">
        <v>0</v>
      </c>
    </row>
    <row r="22" spans="1:10">
      <c r="A22">
        <v>100</v>
      </c>
      <c r="B22">
        <v>21</v>
      </c>
      <c r="C22" t="s">
        <v>22</v>
      </c>
      <c r="D22">
        <v>3.7229999999999999</v>
      </c>
      <c r="E22" t="s">
        <v>49</v>
      </c>
      <c r="F22" t="s">
        <v>113</v>
      </c>
      <c r="G22" t="s">
        <v>22</v>
      </c>
      <c r="H22" t="s">
        <v>110</v>
      </c>
      <c r="I22">
        <v>27</v>
      </c>
      <c r="J22">
        <v>0</v>
      </c>
    </row>
    <row r="23" spans="1:10">
      <c r="A23">
        <v>100</v>
      </c>
      <c r="B23">
        <v>22</v>
      </c>
      <c r="C23" t="s">
        <v>15</v>
      </c>
      <c r="D23">
        <v>5.931</v>
      </c>
      <c r="E23" t="s">
        <v>49</v>
      </c>
      <c r="F23" t="s">
        <v>113</v>
      </c>
      <c r="G23" t="s">
        <v>15</v>
      </c>
      <c r="H23" t="s">
        <v>110</v>
      </c>
      <c r="I23">
        <v>3</v>
      </c>
      <c r="J23">
        <v>0</v>
      </c>
    </row>
    <row r="24" spans="1:10">
      <c r="A24">
        <v>100</v>
      </c>
      <c r="B24">
        <v>23</v>
      </c>
      <c r="C24" t="s">
        <v>15</v>
      </c>
      <c r="D24">
        <v>23.38</v>
      </c>
      <c r="E24" t="s">
        <v>49</v>
      </c>
      <c r="F24" t="s">
        <v>113</v>
      </c>
      <c r="G24" t="s">
        <v>15</v>
      </c>
      <c r="H24" t="s">
        <v>110</v>
      </c>
      <c r="I24">
        <v>24</v>
      </c>
      <c r="J24">
        <v>0</v>
      </c>
    </row>
    <row r="25" spans="1:10">
      <c r="A25">
        <v>100</v>
      </c>
      <c r="B25">
        <v>24</v>
      </c>
      <c r="C25" t="s">
        <v>22</v>
      </c>
      <c r="D25">
        <v>7.7789999999999999</v>
      </c>
      <c r="E25" t="s">
        <v>49</v>
      </c>
      <c r="F25" t="s">
        <v>113</v>
      </c>
      <c r="G25" t="s">
        <v>22</v>
      </c>
      <c r="H25" t="s">
        <v>110</v>
      </c>
      <c r="I25">
        <v>11</v>
      </c>
      <c r="J25">
        <v>0</v>
      </c>
    </row>
    <row r="26" spans="1:10">
      <c r="A26">
        <v>100</v>
      </c>
      <c r="B26">
        <v>25</v>
      </c>
      <c r="C26" t="s">
        <v>15</v>
      </c>
      <c r="D26">
        <v>10.96</v>
      </c>
      <c r="E26" t="s">
        <v>66</v>
      </c>
      <c r="F26" t="s">
        <v>114</v>
      </c>
      <c r="G26" t="s">
        <v>15</v>
      </c>
      <c r="H26" t="s">
        <v>110</v>
      </c>
      <c r="I26">
        <v>32</v>
      </c>
      <c r="J26">
        <v>0</v>
      </c>
    </row>
    <row r="27" spans="1:10">
      <c r="A27">
        <v>100</v>
      </c>
      <c r="B27">
        <v>26</v>
      </c>
      <c r="C27" t="s">
        <v>22</v>
      </c>
      <c r="D27">
        <v>8.7159999999999993</v>
      </c>
      <c r="E27" t="s">
        <v>66</v>
      </c>
      <c r="F27" t="s">
        <v>114</v>
      </c>
      <c r="G27" t="s">
        <v>22</v>
      </c>
      <c r="H27" t="s">
        <v>110</v>
      </c>
      <c r="I27">
        <v>10</v>
      </c>
      <c r="J27">
        <v>0</v>
      </c>
    </row>
    <row r="28" spans="1:10">
      <c r="A28">
        <v>100</v>
      </c>
      <c r="B28">
        <v>27</v>
      </c>
      <c r="C28" t="s">
        <v>15</v>
      </c>
      <c r="D28">
        <v>4.9240000000000004</v>
      </c>
      <c r="E28" t="s">
        <v>66</v>
      </c>
      <c r="F28" t="s">
        <v>114</v>
      </c>
      <c r="G28" t="s">
        <v>15</v>
      </c>
      <c r="H28" t="s">
        <v>110</v>
      </c>
      <c r="I28">
        <v>2</v>
      </c>
      <c r="J28">
        <v>0</v>
      </c>
    </row>
    <row r="29" spans="1:10">
      <c r="A29">
        <v>100</v>
      </c>
      <c r="B29">
        <v>28</v>
      </c>
      <c r="C29" t="s">
        <v>15</v>
      </c>
      <c r="D29">
        <v>7.73</v>
      </c>
      <c r="E29" t="s">
        <v>66</v>
      </c>
      <c r="F29" t="s">
        <v>114</v>
      </c>
      <c r="G29" t="s">
        <v>15</v>
      </c>
      <c r="H29" t="s">
        <v>110</v>
      </c>
      <c r="I29">
        <v>40</v>
      </c>
      <c r="J29">
        <v>0</v>
      </c>
    </row>
    <row r="30" spans="1:10">
      <c r="A30">
        <v>100</v>
      </c>
      <c r="B30">
        <v>29</v>
      </c>
      <c r="C30" t="s">
        <v>15</v>
      </c>
      <c r="D30">
        <v>10.01</v>
      </c>
      <c r="E30" t="s">
        <v>66</v>
      </c>
      <c r="F30" t="s">
        <v>114</v>
      </c>
      <c r="G30" t="s">
        <v>15</v>
      </c>
      <c r="H30" t="s">
        <v>110</v>
      </c>
      <c r="I30">
        <v>14</v>
      </c>
      <c r="J30">
        <v>0</v>
      </c>
    </row>
    <row r="31" spans="1:10">
      <c r="A31">
        <v>100</v>
      </c>
      <c r="B31">
        <v>30</v>
      </c>
      <c r="C31" t="s">
        <v>22</v>
      </c>
      <c r="D31">
        <v>22.75</v>
      </c>
      <c r="E31" t="s">
        <v>66</v>
      </c>
      <c r="F31" t="s">
        <v>114</v>
      </c>
      <c r="G31" t="s">
        <v>22</v>
      </c>
      <c r="H31" t="s">
        <v>110</v>
      </c>
      <c r="I31">
        <v>16</v>
      </c>
      <c r="J31">
        <v>0</v>
      </c>
    </row>
    <row r="32" spans="1:10">
      <c r="A32">
        <v>100</v>
      </c>
      <c r="B32">
        <v>31</v>
      </c>
      <c r="C32" t="s">
        <v>22</v>
      </c>
      <c r="D32">
        <v>6.01</v>
      </c>
      <c r="E32" t="s">
        <v>66</v>
      </c>
      <c r="F32" t="s">
        <v>114</v>
      </c>
      <c r="G32" t="s">
        <v>22</v>
      </c>
      <c r="H32" t="s">
        <v>110</v>
      </c>
      <c r="I32">
        <v>22</v>
      </c>
      <c r="J32">
        <v>0</v>
      </c>
    </row>
    <row r="33" spans="1:10">
      <c r="A33">
        <v>100</v>
      </c>
      <c r="B33">
        <v>32</v>
      </c>
      <c r="C33" t="s">
        <v>22</v>
      </c>
      <c r="D33">
        <v>3.81</v>
      </c>
      <c r="E33" t="s">
        <v>66</v>
      </c>
      <c r="F33" t="s">
        <v>114</v>
      </c>
      <c r="G33" t="s">
        <v>22</v>
      </c>
      <c r="H33" t="s">
        <v>110</v>
      </c>
      <c r="I33">
        <v>26</v>
      </c>
      <c r="J33">
        <v>0</v>
      </c>
    </row>
    <row r="34" spans="1:10">
      <c r="A34">
        <v>100</v>
      </c>
      <c r="B34">
        <v>33</v>
      </c>
      <c r="C34" t="s">
        <v>22</v>
      </c>
      <c r="D34">
        <v>3.9950000000000001</v>
      </c>
      <c r="E34" t="s">
        <v>83</v>
      </c>
      <c r="F34" t="s">
        <v>115</v>
      </c>
      <c r="G34" t="s">
        <v>22</v>
      </c>
      <c r="H34" t="s">
        <v>110</v>
      </c>
      <c r="I34">
        <v>5</v>
      </c>
      <c r="J34">
        <v>0</v>
      </c>
    </row>
    <row r="35" spans="1:10">
      <c r="A35">
        <v>100</v>
      </c>
      <c r="B35">
        <v>34</v>
      </c>
      <c r="C35" t="s">
        <v>15</v>
      </c>
      <c r="D35">
        <v>4.5709999999999997</v>
      </c>
      <c r="E35" t="s">
        <v>83</v>
      </c>
      <c r="F35" t="s">
        <v>115</v>
      </c>
      <c r="G35" t="s">
        <v>15</v>
      </c>
      <c r="H35" t="s">
        <v>110</v>
      </c>
      <c r="I35">
        <v>31</v>
      </c>
      <c r="J35">
        <v>0</v>
      </c>
    </row>
    <row r="36" spans="1:10">
      <c r="A36">
        <v>100</v>
      </c>
      <c r="B36">
        <v>35</v>
      </c>
      <c r="C36" t="s">
        <v>22</v>
      </c>
      <c r="D36">
        <v>2.0910000000000002</v>
      </c>
      <c r="E36" t="s">
        <v>83</v>
      </c>
      <c r="F36" t="s">
        <v>115</v>
      </c>
      <c r="G36" t="s">
        <v>22</v>
      </c>
      <c r="H36" t="s">
        <v>110</v>
      </c>
      <c r="I36">
        <v>38</v>
      </c>
      <c r="J36">
        <v>0</v>
      </c>
    </row>
    <row r="37" spans="1:10">
      <c r="A37">
        <v>100</v>
      </c>
      <c r="B37">
        <v>36</v>
      </c>
      <c r="C37" t="s">
        <v>22</v>
      </c>
      <c r="D37">
        <v>3.06</v>
      </c>
      <c r="E37" t="s">
        <v>83</v>
      </c>
      <c r="F37" t="s">
        <v>115</v>
      </c>
      <c r="G37" t="s">
        <v>22</v>
      </c>
      <c r="H37" t="s">
        <v>110</v>
      </c>
      <c r="I37">
        <v>29</v>
      </c>
      <c r="J37">
        <v>0</v>
      </c>
    </row>
    <row r="38" spans="1:10">
      <c r="A38">
        <v>100</v>
      </c>
      <c r="B38">
        <v>37</v>
      </c>
      <c r="C38" t="s">
        <v>15</v>
      </c>
      <c r="D38">
        <v>4.2910000000000004</v>
      </c>
      <c r="E38" t="s">
        <v>83</v>
      </c>
      <c r="F38" t="s">
        <v>115</v>
      </c>
      <c r="G38" t="s">
        <v>15</v>
      </c>
      <c r="H38" t="s">
        <v>110</v>
      </c>
      <c r="I38">
        <v>13</v>
      </c>
      <c r="J38">
        <v>0</v>
      </c>
    </row>
    <row r="39" spans="1:10">
      <c r="A39">
        <v>100</v>
      </c>
      <c r="B39">
        <v>38</v>
      </c>
      <c r="C39" t="s">
        <v>22</v>
      </c>
      <c r="D39">
        <v>3.907</v>
      </c>
      <c r="E39" t="s">
        <v>83</v>
      </c>
      <c r="F39" t="s">
        <v>115</v>
      </c>
      <c r="G39" t="s">
        <v>22</v>
      </c>
      <c r="H39" t="s">
        <v>110</v>
      </c>
      <c r="I39">
        <v>18</v>
      </c>
      <c r="J39">
        <v>0</v>
      </c>
    </row>
    <row r="40" spans="1:10">
      <c r="A40">
        <v>100</v>
      </c>
      <c r="B40">
        <v>39</v>
      </c>
      <c r="C40" t="s">
        <v>15</v>
      </c>
      <c r="D40">
        <v>5.8579999999999997</v>
      </c>
      <c r="E40" t="s">
        <v>83</v>
      </c>
      <c r="F40" t="s">
        <v>115</v>
      </c>
      <c r="G40" t="s">
        <v>15</v>
      </c>
      <c r="H40" t="s">
        <v>110</v>
      </c>
      <c r="I40">
        <v>25</v>
      </c>
      <c r="J40">
        <v>0</v>
      </c>
    </row>
    <row r="41" spans="1:10">
      <c r="A41">
        <v>100</v>
      </c>
      <c r="B41">
        <v>40</v>
      </c>
      <c r="C41" t="s">
        <v>15</v>
      </c>
      <c r="D41">
        <v>5.3620000000000001</v>
      </c>
      <c r="E41" t="s">
        <v>83</v>
      </c>
      <c r="F41" t="s">
        <v>115</v>
      </c>
      <c r="G41" t="s">
        <v>15</v>
      </c>
      <c r="H41" t="s">
        <v>110</v>
      </c>
      <c r="I41">
        <v>6</v>
      </c>
      <c r="J41">
        <v>0</v>
      </c>
    </row>
    <row r="42" spans="1:10">
      <c r="A42">
        <v>101</v>
      </c>
      <c r="B42">
        <v>12</v>
      </c>
      <c r="C42" t="s">
        <v>22</v>
      </c>
      <c r="D42">
        <v>8.7140000000000004</v>
      </c>
      <c r="E42" t="s">
        <v>16</v>
      </c>
      <c r="F42" t="s">
        <v>109</v>
      </c>
      <c r="G42" t="s">
        <v>22</v>
      </c>
      <c r="H42" t="s">
        <v>110</v>
      </c>
      <c r="I42">
        <v>3</v>
      </c>
      <c r="J42" t="s">
        <v>109</v>
      </c>
    </row>
    <row r="43" spans="1:10">
      <c r="A43">
        <v>101</v>
      </c>
      <c r="B43">
        <v>6</v>
      </c>
      <c r="C43" t="s">
        <v>15</v>
      </c>
      <c r="D43">
        <v>4.3220000000000001</v>
      </c>
      <c r="E43" t="s">
        <v>19</v>
      </c>
      <c r="F43" t="s">
        <v>111</v>
      </c>
      <c r="G43" t="s">
        <v>15</v>
      </c>
      <c r="H43" t="s">
        <v>110</v>
      </c>
      <c r="I43">
        <v>5</v>
      </c>
      <c r="J43" t="s">
        <v>111</v>
      </c>
    </row>
    <row r="44" spans="1:10">
      <c r="A44">
        <v>101</v>
      </c>
      <c r="B44">
        <v>13</v>
      </c>
      <c r="C44" t="s">
        <v>22</v>
      </c>
      <c r="D44">
        <v>12.59</v>
      </c>
      <c r="E44" t="s">
        <v>16</v>
      </c>
      <c r="F44" t="s">
        <v>109</v>
      </c>
      <c r="G44" t="s">
        <v>15</v>
      </c>
      <c r="H44" t="s">
        <v>22</v>
      </c>
      <c r="I44">
        <v>6</v>
      </c>
      <c r="J44" t="s">
        <v>116</v>
      </c>
    </row>
    <row r="45" spans="1:10">
      <c r="A45">
        <v>101</v>
      </c>
      <c r="B45">
        <v>7</v>
      </c>
      <c r="C45" t="s">
        <v>22</v>
      </c>
      <c r="D45">
        <v>5.1619999999999999</v>
      </c>
      <c r="E45" t="s">
        <v>19</v>
      </c>
      <c r="F45" t="s">
        <v>111</v>
      </c>
      <c r="G45" t="s">
        <v>22</v>
      </c>
      <c r="H45" t="s">
        <v>110</v>
      </c>
      <c r="I45">
        <v>9</v>
      </c>
      <c r="J45" t="s">
        <v>111</v>
      </c>
    </row>
    <row r="46" spans="1:10">
      <c r="A46">
        <v>101</v>
      </c>
      <c r="B46">
        <v>3</v>
      </c>
      <c r="C46" t="s">
        <v>15</v>
      </c>
      <c r="D46">
        <v>5.4829999999999997</v>
      </c>
      <c r="E46" t="s">
        <v>19</v>
      </c>
      <c r="F46" t="s">
        <v>111</v>
      </c>
      <c r="G46" t="s">
        <v>15</v>
      </c>
      <c r="H46" t="s">
        <v>110</v>
      </c>
      <c r="I46">
        <v>12</v>
      </c>
      <c r="J46" t="s">
        <v>111</v>
      </c>
    </row>
    <row r="47" spans="1:10">
      <c r="A47">
        <v>101</v>
      </c>
      <c r="B47">
        <v>9</v>
      </c>
      <c r="C47" t="s">
        <v>15</v>
      </c>
      <c r="D47">
        <v>9.7149999999999999</v>
      </c>
      <c r="E47" t="s">
        <v>16</v>
      </c>
      <c r="F47" t="s">
        <v>109</v>
      </c>
      <c r="G47" t="s">
        <v>15</v>
      </c>
      <c r="H47" t="s">
        <v>110</v>
      </c>
      <c r="I47">
        <v>14</v>
      </c>
      <c r="J47" t="s">
        <v>109</v>
      </c>
    </row>
    <row r="48" spans="1:10">
      <c r="A48">
        <v>101</v>
      </c>
      <c r="B48">
        <v>1</v>
      </c>
      <c r="C48" t="s">
        <v>22</v>
      </c>
      <c r="D48">
        <v>6.1379999999999999</v>
      </c>
      <c r="E48" t="s">
        <v>19</v>
      </c>
      <c r="F48" t="s">
        <v>111</v>
      </c>
      <c r="G48" t="s">
        <v>22</v>
      </c>
      <c r="H48" t="s">
        <v>110</v>
      </c>
      <c r="I48">
        <v>16</v>
      </c>
      <c r="J48" t="s">
        <v>111</v>
      </c>
    </row>
    <row r="49" spans="1:10">
      <c r="A49">
        <v>101</v>
      </c>
      <c r="B49">
        <v>15</v>
      </c>
      <c r="C49" t="s">
        <v>15</v>
      </c>
      <c r="D49">
        <v>5.4169999999999998</v>
      </c>
      <c r="E49" t="s">
        <v>16</v>
      </c>
      <c r="F49" t="s">
        <v>109</v>
      </c>
      <c r="G49" t="s">
        <v>22</v>
      </c>
      <c r="H49" t="s">
        <v>22</v>
      </c>
      <c r="I49">
        <v>18</v>
      </c>
      <c r="J49" t="s">
        <v>116</v>
      </c>
    </row>
    <row r="50" spans="1:10">
      <c r="A50">
        <v>101</v>
      </c>
      <c r="B50">
        <v>10</v>
      </c>
      <c r="C50" t="s">
        <v>22</v>
      </c>
      <c r="D50">
        <v>5.234</v>
      </c>
      <c r="E50" t="s">
        <v>16</v>
      </c>
      <c r="F50" t="s">
        <v>109</v>
      </c>
      <c r="G50" t="s">
        <v>22</v>
      </c>
      <c r="H50" t="s">
        <v>110</v>
      </c>
      <c r="I50">
        <v>22</v>
      </c>
      <c r="J50" t="s">
        <v>109</v>
      </c>
    </row>
    <row r="51" spans="1:10">
      <c r="A51">
        <v>101</v>
      </c>
      <c r="B51">
        <v>8</v>
      </c>
      <c r="C51" t="s">
        <v>22</v>
      </c>
      <c r="D51">
        <v>6.0750000000000002</v>
      </c>
      <c r="E51" t="s">
        <v>19</v>
      </c>
      <c r="F51" t="s">
        <v>111</v>
      </c>
      <c r="G51" t="s">
        <v>22</v>
      </c>
      <c r="H51" t="s">
        <v>110</v>
      </c>
      <c r="I51">
        <v>24</v>
      </c>
      <c r="J51" t="s">
        <v>111</v>
      </c>
    </row>
    <row r="52" spans="1:10">
      <c r="A52">
        <v>101</v>
      </c>
      <c r="B52">
        <v>4</v>
      </c>
      <c r="C52" t="s">
        <v>15</v>
      </c>
      <c r="D52">
        <v>5.0339999999999998</v>
      </c>
      <c r="E52" t="s">
        <v>19</v>
      </c>
      <c r="F52" t="s">
        <v>111</v>
      </c>
      <c r="G52" t="s">
        <v>15</v>
      </c>
      <c r="H52" t="s">
        <v>110</v>
      </c>
      <c r="I52">
        <v>26</v>
      </c>
      <c r="J52" t="s">
        <v>111</v>
      </c>
    </row>
    <row r="53" spans="1:10">
      <c r="A53">
        <v>101</v>
      </c>
      <c r="B53">
        <v>14</v>
      </c>
      <c r="C53" t="s">
        <v>22</v>
      </c>
      <c r="D53">
        <v>5.1539999999999999</v>
      </c>
      <c r="E53" t="s">
        <v>16</v>
      </c>
      <c r="F53" t="s">
        <v>109</v>
      </c>
      <c r="G53" t="s">
        <v>22</v>
      </c>
      <c r="H53" t="s">
        <v>110</v>
      </c>
      <c r="I53">
        <v>27</v>
      </c>
      <c r="J53" t="s">
        <v>109</v>
      </c>
    </row>
    <row r="54" spans="1:10">
      <c r="A54">
        <v>101</v>
      </c>
      <c r="B54">
        <v>11</v>
      </c>
      <c r="C54" t="s">
        <v>15</v>
      </c>
      <c r="D54">
        <v>6.49</v>
      </c>
      <c r="E54" t="s">
        <v>16</v>
      </c>
      <c r="F54" t="s">
        <v>109</v>
      </c>
      <c r="G54" t="s">
        <v>15</v>
      </c>
      <c r="H54" t="s">
        <v>110</v>
      </c>
      <c r="I54">
        <v>33</v>
      </c>
      <c r="J54" t="s">
        <v>109</v>
      </c>
    </row>
    <row r="55" spans="1:10">
      <c r="A55">
        <v>101</v>
      </c>
      <c r="B55">
        <v>5</v>
      </c>
      <c r="C55" t="s">
        <v>22</v>
      </c>
      <c r="D55">
        <v>5.9539999999999997</v>
      </c>
      <c r="E55" t="s">
        <v>19</v>
      </c>
      <c r="F55" t="s">
        <v>111</v>
      </c>
      <c r="G55" t="s">
        <v>22</v>
      </c>
      <c r="H55" t="s">
        <v>110</v>
      </c>
      <c r="I55">
        <v>34</v>
      </c>
      <c r="J55" t="s">
        <v>111</v>
      </c>
    </row>
    <row r="56" spans="1:10">
      <c r="A56">
        <v>101</v>
      </c>
      <c r="B56">
        <v>2</v>
      </c>
      <c r="C56" t="s">
        <v>15</v>
      </c>
      <c r="D56">
        <v>5.0819999999999999</v>
      </c>
      <c r="E56" t="s">
        <v>19</v>
      </c>
      <c r="F56" t="s">
        <v>111</v>
      </c>
      <c r="G56" t="s">
        <v>15</v>
      </c>
      <c r="H56" t="s">
        <v>110</v>
      </c>
      <c r="I56">
        <v>36</v>
      </c>
      <c r="J56" t="s">
        <v>111</v>
      </c>
    </row>
    <row r="57" spans="1:10">
      <c r="A57">
        <v>101</v>
      </c>
      <c r="B57">
        <v>16</v>
      </c>
      <c r="C57" t="s">
        <v>15</v>
      </c>
      <c r="D57">
        <v>6.3220000000000001</v>
      </c>
      <c r="E57" t="s">
        <v>16</v>
      </c>
      <c r="F57" t="s">
        <v>109</v>
      </c>
      <c r="G57" t="s">
        <v>15</v>
      </c>
      <c r="H57" t="s">
        <v>110</v>
      </c>
      <c r="I57">
        <v>40</v>
      </c>
      <c r="J57" t="s">
        <v>109</v>
      </c>
    </row>
    <row r="58" spans="1:10">
      <c r="A58">
        <v>101</v>
      </c>
      <c r="B58">
        <v>17</v>
      </c>
      <c r="C58" t="s">
        <v>15</v>
      </c>
      <c r="D58">
        <v>6.5780000000000003</v>
      </c>
      <c r="E58" t="s">
        <v>49</v>
      </c>
      <c r="F58" t="s">
        <v>113</v>
      </c>
      <c r="G58" t="s">
        <v>15</v>
      </c>
      <c r="H58" t="s">
        <v>110</v>
      </c>
      <c r="I58">
        <v>30</v>
      </c>
      <c r="J58">
        <v>0</v>
      </c>
    </row>
    <row r="59" spans="1:10">
      <c r="A59">
        <v>101</v>
      </c>
      <c r="B59">
        <v>18</v>
      </c>
      <c r="C59" t="s">
        <v>15</v>
      </c>
      <c r="D59">
        <v>3.714</v>
      </c>
      <c r="E59" t="s">
        <v>49</v>
      </c>
      <c r="F59" t="s">
        <v>113</v>
      </c>
      <c r="G59" t="s">
        <v>15</v>
      </c>
      <c r="H59" t="s">
        <v>110</v>
      </c>
      <c r="I59">
        <v>23</v>
      </c>
      <c r="J59">
        <v>0</v>
      </c>
    </row>
    <row r="60" spans="1:10">
      <c r="A60">
        <v>101</v>
      </c>
      <c r="B60">
        <v>19</v>
      </c>
      <c r="C60" t="s">
        <v>22</v>
      </c>
      <c r="D60">
        <v>5.4669999999999996</v>
      </c>
      <c r="E60" t="s">
        <v>49</v>
      </c>
      <c r="F60" t="s">
        <v>113</v>
      </c>
      <c r="G60" t="s">
        <v>22</v>
      </c>
      <c r="H60" t="s">
        <v>110</v>
      </c>
      <c r="I60">
        <v>4</v>
      </c>
      <c r="J60">
        <v>0</v>
      </c>
    </row>
    <row r="61" spans="1:10">
      <c r="A61">
        <v>101</v>
      </c>
      <c r="B61">
        <v>20</v>
      </c>
      <c r="C61" t="s">
        <v>22</v>
      </c>
      <c r="D61">
        <v>4.7380000000000004</v>
      </c>
      <c r="E61" t="s">
        <v>49</v>
      </c>
      <c r="F61" t="s">
        <v>113</v>
      </c>
      <c r="G61" t="s">
        <v>22</v>
      </c>
      <c r="H61" t="s">
        <v>110</v>
      </c>
      <c r="I61">
        <v>10</v>
      </c>
      <c r="J61">
        <v>0</v>
      </c>
    </row>
    <row r="62" spans="1:10">
      <c r="A62">
        <v>101</v>
      </c>
      <c r="B62">
        <v>21</v>
      </c>
      <c r="C62" t="s">
        <v>22</v>
      </c>
      <c r="D62">
        <v>5.2430000000000003</v>
      </c>
      <c r="E62" t="s">
        <v>49</v>
      </c>
      <c r="F62" t="s">
        <v>113</v>
      </c>
      <c r="G62" t="s">
        <v>22</v>
      </c>
      <c r="H62" t="s">
        <v>110</v>
      </c>
      <c r="I62">
        <v>15</v>
      </c>
      <c r="J62">
        <v>0</v>
      </c>
    </row>
    <row r="63" spans="1:10">
      <c r="A63">
        <v>101</v>
      </c>
      <c r="B63">
        <v>22</v>
      </c>
      <c r="C63" t="s">
        <v>15</v>
      </c>
      <c r="D63">
        <v>3.5550000000000002</v>
      </c>
      <c r="E63" t="s">
        <v>49</v>
      </c>
      <c r="F63" t="s">
        <v>113</v>
      </c>
      <c r="G63" t="s">
        <v>15</v>
      </c>
      <c r="H63" t="s">
        <v>110</v>
      </c>
      <c r="I63">
        <v>19</v>
      </c>
      <c r="J63">
        <v>0</v>
      </c>
    </row>
    <row r="64" spans="1:10">
      <c r="A64">
        <v>101</v>
      </c>
      <c r="B64">
        <v>23</v>
      </c>
      <c r="C64" t="s">
        <v>15</v>
      </c>
      <c r="D64">
        <v>6.42</v>
      </c>
      <c r="E64" t="s">
        <v>49</v>
      </c>
      <c r="F64" t="s">
        <v>113</v>
      </c>
      <c r="G64" t="s">
        <v>15</v>
      </c>
      <c r="H64" t="s">
        <v>110</v>
      </c>
      <c r="I64">
        <v>35</v>
      </c>
      <c r="J64">
        <v>0</v>
      </c>
    </row>
    <row r="65" spans="1:10">
      <c r="A65">
        <v>101</v>
      </c>
      <c r="B65">
        <v>24</v>
      </c>
      <c r="C65" t="s">
        <v>22</v>
      </c>
      <c r="D65">
        <v>5.5620000000000003</v>
      </c>
      <c r="E65" t="s">
        <v>49</v>
      </c>
      <c r="F65" t="s">
        <v>113</v>
      </c>
      <c r="G65" t="s">
        <v>22</v>
      </c>
      <c r="H65" t="s">
        <v>110</v>
      </c>
      <c r="I65">
        <v>38</v>
      </c>
      <c r="J65">
        <v>0</v>
      </c>
    </row>
    <row r="66" spans="1:10">
      <c r="A66">
        <v>101</v>
      </c>
      <c r="B66">
        <v>25</v>
      </c>
      <c r="C66" t="s">
        <v>15</v>
      </c>
      <c r="D66">
        <v>5.8019999999999996</v>
      </c>
      <c r="E66" t="s">
        <v>66</v>
      </c>
      <c r="F66" t="s">
        <v>114</v>
      </c>
      <c r="G66" t="s">
        <v>15</v>
      </c>
      <c r="H66" t="s">
        <v>110</v>
      </c>
      <c r="I66">
        <v>8</v>
      </c>
      <c r="J66">
        <v>0</v>
      </c>
    </row>
    <row r="67" spans="1:10">
      <c r="A67">
        <v>101</v>
      </c>
      <c r="B67">
        <v>26</v>
      </c>
      <c r="C67" t="s">
        <v>22</v>
      </c>
      <c r="D67">
        <v>5.6740000000000004</v>
      </c>
      <c r="E67" t="s">
        <v>66</v>
      </c>
      <c r="F67" t="s">
        <v>114</v>
      </c>
      <c r="G67" t="s">
        <v>22</v>
      </c>
      <c r="H67" t="s">
        <v>110</v>
      </c>
      <c r="I67">
        <v>32</v>
      </c>
      <c r="J67">
        <v>0</v>
      </c>
    </row>
    <row r="68" spans="1:10">
      <c r="A68">
        <v>101</v>
      </c>
      <c r="B68">
        <v>27</v>
      </c>
      <c r="C68" t="s">
        <v>15</v>
      </c>
      <c r="D68">
        <v>5.0259999999999998</v>
      </c>
      <c r="E68" t="s">
        <v>66</v>
      </c>
      <c r="F68" t="s">
        <v>114</v>
      </c>
      <c r="G68" t="s">
        <v>15</v>
      </c>
      <c r="H68" t="s">
        <v>110</v>
      </c>
      <c r="I68">
        <v>29</v>
      </c>
      <c r="J68">
        <v>0</v>
      </c>
    </row>
    <row r="69" spans="1:10">
      <c r="A69">
        <v>101</v>
      </c>
      <c r="B69">
        <v>28</v>
      </c>
      <c r="C69" t="s">
        <v>15</v>
      </c>
      <c r="D69">
        <v>8.77</v>
      </c>
      <c r="E69" t="s">
        <v>66</v>
      </c>
      <c r="F69" t="s">
        <v>114</v>
      </c>
      <c r="G69" t="s">
        <v>15</v>
      </c>
      <c r="H69" t="s">
        <v>110</v>
      </c>
      <c r="I69">
        <v>17</v>
      </c>
      <c r="J69">
        <v>0</v>
      </c>
    </row>
    <row r="70" spans="1:10">
      <c r="A70">
        <v>101</v>
      </c>
      <c r="B70">
        <v>29</v>
      </c>
      <c r="C70" t="s">
        <v>15</v>
      </c>
      <c r="D70">
        <v>8.0340000000000007</v>
      </c>
      <c r="E70" t="s">
        <v>66</v>
      </c>
      <c r="F70" t="s">
        <v>114</v>
      </c>
      <c r="G70" t="s">
        <v>15</v>
      </c>
      <c r="H70" t="s">
        <v>110</v>
      </c>
      <c r="I70">
        <v>2</v>
      </c>
      <c r="J70">
        <v>0</v>
      </c>
    </row>
    <row r="71" spans="1:10">
      <c r="A71">
        <v>101</v>
      </c>
      <c r="B71">
        <v>30</v>
      </c>
      <c r="C71" t="s">
        <v>22</v>
      </c>
      <c r="D71">
        <v>5.7220000000000004</v>
      </c>
      <c r="E71" t="s">
        <v>66</v>
      </c>
      <c r="F71" t="s">
        <v>114</v>
      </c>
      <c r="G71" t="s">
        <v>22</v>
      </c>
      <c r="H71" t="s">
        <v>110</v>
      </c>
      <c r="I71">
        <v>39</v>
      </c>
      <c r="J71">
        <v>0</v>
      </c>
    </row>
    <row r="72" spans="1:10">
      <c r="A72">
        <v>101</v>
      </c>
      <c r="B72">
        <v>31</v>
      </c>
      <c r="C72" t="s">
        <v>22</v>
      </c>
      <c r="D72">
        <v>3.85</v>
      </c>
      <c r="E72" t="s">
        <v>66</v>
      </c>
      <c r="F72" t="s">
        <v>114</v>
      </c>
      <c r="G72" t="s">
        <v>22</v>
      </c>
      <c r="H72" t="s">
        <v>110</v>
      </c>
      <c r="I72">
        <v>21</v>
      </c>
      <c r="J72">
        <v>0</v>
      </c>
    </row>
    <row r="73" spans="1:10">
      <c r="A73">
        <v>101</v>
      </c>
      <c r="B73">
        <v>32</v>
      </c>
      <c r="C73" t="s">
        <v>22</v>
      </c>
      <c r="D73">
        <v>5.476</v>
      </c>
      <c r="E73" t="s">
        <v>66</v>
      </c>
      <c r="F73" t="s">
        <v>114</v>
      </c>
      <c r="G73" t="s">
        <v>22</v>
      </c>
      <c r="H73" t="s">
        <v>110</v>
      </c>
      <c r="I73">
        <v>13</v>
      </c>
      <c r="J73">
        <v>0</v>
      </c>
    </row>
    <row r="74" spans="1:10">
      <c r="A74">
        <v>101</v>
      </c>
      <c r="B74">
        <v>33</v>
      </c>
      <c r="C74" t="s">
        <v>22</v>
      </c>
      <c r="D74">
        <v>3.97</v>
      </c>
      <c r="E74" t="s">
        <v>83</v>
      </c>
      <c r="F74" t="s">
        <v>115</v>
      </c>
      <c r="G74" t="s">
        <v>22</v>
      </c>
      <c r="H74" t="s">
        <v>110</v>
      </c>
      <c r="I74">
        <v>37</v>
      </c>
      <c r="J74">
        <v>0</v>
      </c>
    </row>
    <row r="75" spans="1:10">
      <c r="A75">
        <v>101</v>
      </c>
      <c r="B75">
        <v>34</v>
      </c>
      <c r="C75" t="s">
        <v>15</v>
      </c>
      <c r="D75">
        <v>8.9209999999999994</v>
      </c>
      <c r="E75" t="s">
        <v>83</v>
      </c>
      <c r="F75" t="s">
        <v>115</v>
      </c>
      <c r="G75" t="s">
        <v>15</v>
      </c>
      <c r="H75" t="s">
        <v>110</v>
      </c>
      <c r="I75">
        <v>1</v>
      </c>
      <c r="J75">
        <v>0</v>
      </c>
    </row>
    <row r="76" spans="1:10">
      <c r="A76">
        <v>101</v>
      </c>
      <c r="B76">
        <v>35</v>
      </c>
      <c r="C76" t="s">
        <v>22</v>
      </c>
      <c r="D76">
        <v>3.81</v>
      </c>
      <c r="E76" t="s">
        <v>83</v>
      </c>
      <c r="F76" t="s">
        <v>115</v>
      </c>
      <c r="G76" t="s">
        <v>22</v>
      </c>
      <c r="H76" t="s">
        <v>110</v>
      </c>
      <c r="I76">
        <v>28</v>
      </c>
      <c r="J76">
        <v>0</v>
      </c>
    </row>
    <row r="77" spans="1:10">
      <c r="A77">
        <v>101</v>
      </c>
      <c r="B77">
        <v>36</v>
      </c>
      <c r="C77" t="s">
        <v>22</v>
      </c>
      <c r="D77">
        <v>4.1379999999999999</v>
      </c>
      <c r="E77" t="s">
        <v>83</v>
      </c>
      <c r="F77" t="s">
        <v>115</v>
      </c>
      <c r="G77" t="s">
        <v>22</v>
      </c>
      <c r="H77" t="s">
        <v>110</v>
      </c>
      <c r="I77">
        <v>11</v>
      </c>
      <c r="J77">
        <v>0</v>
      </c>
    </row>
    <row r="78" spans="1:10">
      <c r="A78">
        <v>101</v>
      </c>
      <c r="B78">
        <v>37</v>
      </c>
      <c r="C78" t="s">
        <v>15</v>
      </c>
      <c r="D78">
        <v>4.3</v>
      </c>
      <c r="E78" t="s">
        <v>83</v>
      </c>
      <c r="F78" t="s">
        <v>115</v>
      </c>
      <c r="G78" t="s">
        <v>15</v>
      </c>
      <c r="H78" t="s">
        <v>110</v>
      </c>
      <c r="I78">
        <v>7</v>
      </c>
      <c r="J78">
        <v>0</v>
      </c>
    </row>
    <row r="79" spans="1:10">
      <c r="A79">
        <v>101</v>
      </c>
      <c r="B79">
        <v>38</v>
      </c>
      <c r="C79" t="s">
        <v>22</v>
      </c>
      <c r="D79">
        <v>2.5059999999999998</v>
      </c>
      <c r="E79" t="s">
        <v>83</v>
      </c>
      <c r="F79" t="s">
        <v>115</v>
      </c>
      <c r="G79" t="s">
        <v>22</v>
      </c>
      <c r="H79" t="s">
        <v>110</v>
      </c>
      <c r="I79">
        <v>20</v>
      </c>
      <c r="J79">
        <v>0</v>
      </c>
    </row>
    <row r="80" spans="1:10">
      <c r="A80">
        <v>101</v>
      </c>
      <c r="B80">
        <v>39</v>
      </c>
      <c r="C80" t="s">
        <v>15</v>
      </c>
      <c r="D80">
        <v>4.3949999999999996</v>
      </c>
      <c r="E80" t="s">
        <v>83</v>
      </c>
      <c r="F80" t="s">
        <v>115</v>
      </c>
      <c r="G80" t="s">
        <v>15</v>
      </c>
      <c r="H80" t="s">
        <v>110</v>
      </c>
      <c r="I80">
        <v>25</v>
      </c>
      <c r="J80">
        <v>0</v>
      </c>
    </row>
    <row r="81" spans="1:10">
      <c r="A81">
        <v>101</v>
      </c>
      <c r="B81">
        <v>40</v>
      </c>
      <c r="C81" t="s">
        <v>15</v>
      </c>
      <c r="D81">
        <v>3.25</v>
      </c>
      <c r="E81" t="s">
        <v>83</v>
      </c>
      <c r="F81" t="s">
        <v>115</v>
      </c>
      <c r="G81" t="s">
        <v>15</v>
      </c>
      <c r="H81" t="s">
        <v>110</v>
      </c>
      <c r="I81">
        <v>31</v>
      </c>
      <c r="J81">
        <v>0</v>
      </c>
    </row>
    <row r="82" spans="1:10">
      <c r="A82">
        <v>102</v>
      </c>
      <c r="B82">
        <v>5</v>
      </c>
      <c r="C82" t="s">
        <v>22</v>
      </c>
      <c r="D82">
        <v>5.516</v>
      </c>
      <c r="E82" t="s">
        <v>19</v>
      </c>
      <c r="F82" t="s">
        <v>111</v>
      </c>
      <c r="G82" t="s">
        <v>22</v>
      </c>
      <c r="H82" t="s">
        <v>110</v>
      </c>
      <c r="I82">
        <v>4</v>
      </c>
      <c r="J82" t="s">
        <v>111</v>
      </c>
    </row>
    <row r="83" spans="1:10">
      <c r="A83">
        <v>102</v>
      </c>
      <c r="B83">
        <v>14</v>
      </c>
      <c r="C83" t="s">
        <v>22</v>
      </c>
      <c r="D83">
        <v>5.6079999999999997</v>
      </c>
      <c r="E83" t="s">
        <v>16</v>
      </c>
      <c r="F83" t="s">
        <v>109</v>
      </c>
      <c r="G83" t="s">
        <v>22</v>
      </c>
      <c r="H83" t="s">
        <v>110</v>
      </c>
      <c r="I83">
        <v>5</v>
      </c>
      <c r="J83" t="s">
        <v>109</v>
      </c>
    </row>
    <row r="84" spans="1:10">
      <c r="A84">
        <v>102</v>
      </c>
      <c r="B84">
        <v>7</v>
      </c>
      <c r="C84" t="s">
        <v>22</v>
      </c>
      <c r="D84">
        <v>5.53</v>
      </c>
      <c r="E84" t="s">
        <v>19</v>
      </c>
      <c r="F84" t="s">
        <v>111</v>
      </c>
      <c r="G84" t="s">
        <v>22</v>
      </c>
      <c r="H84" t="s">
        <v>110</v>
      </c>
      <c r="I84">
        <v>8</v>
      </c>
      <c r="J84" t="s">
        <v>111</v>
      </c>
    </row>
    <row r="85" spans="1:10">
      <c r="A85">
        <v>102</v>
      </c>
      <c r="B85">
        <v>12</v>
      </c>
      <c r="C85" t="s">
        <v>22</v>
      </c>
      <c r="D85">
        <v>6.93</v>
      </c>
      <c r="E85" t="s">
        <v>16</v>
      </c>
      <c r="F85" t="s">
        <v>109</v>
      </c>
      <c r="G85" t="s">
        <v>22</v>
      </c>
      <c r="H85" t="s">
        <v>110</v>
      </c>
      <c r="I85">
        <v>10</v>
      </c>
      <c r="J85" t="s">
        <v>109</v>
      </c>
    </row>
    <row r="86" spans="1:10">
      <c r="A86">
        <v>102</v>
      </c>
      <c r="B86">
        <v>15</v>
      </c>
      <c r="C86" t="s">
        <v>15</v>
      </c>
      <c r="D86">
        <v>4.7779999999999996</v>
      </c>
      <c r="E86" t="s">
        <v>16</v>
      </c>
      <c r="F86" t="s">
        <v>109</v>
      </c>
      <c r="G86" t="s">
        <v>22</v>
      </c>
      <c r="H86" t="s">
        <v>22</v>
      </c>
      <c r="I86">
        <v>11</v>
      </c>
      <c r="J86" t="s">
        <v>116</v>
      </c>
    </row>
    <row r="87" spans="1:10">
      <c r="A87">
        <v>102</v>
      </c>
      <c r="B87">
        <v>2</v>
      </c>
      <c r="C87" t="s">
        <v>15</v>
      </c>
      <c r="D87">
        <v>3.3319999999999999</v>
      </c>
      <c r="E87" t="s">
        <v>19</v>
      </c>
      <c r="F87" t="s">
        <v>111</v>
      </c>
      <c r="G87" t="s">
        <v>15</v>
      </c>
      <c r="H87" t="s">
        <v>110</v>
      </c>
      <c r="I87">
        <v>15</v>
      </c>
      <c r="J87" t="s">
        <v>111</v>
      </c>
    </row>
    <row r="88" spans="1:10">
      <c r="A88">
        <v>102</v>
      </c>
      <c r="B88">
        <v>13</v>
      </c>
      <c r="C88" t="s">
        <v>22</v>
      </c>
      <c r="D88">
        <v>6.3630000000000004</v>
      </c>
      <c r="E88" t="s">
        <v>16</v>
      </c>
      <c r="F88" t="s">
        <v>109</v>
      </c>
      <c r="G88" t="s">
        <v>15</v>
      </c>
      <c r="H88" t="s">
        <v>22</v>
      </c>
      <c r="I88">
        <v>17</v>
      </c>
      <c r="J88" t="s">
        <v>116</v>
      </c>
    </row>
    <row r="89" spans="1:10">
      <c r="A89">
        <v>102</v>
      </c>
      <c r="B89">
        <v>6</v>
      </c>
      <c r="C89" t="s">
        <v>15</v>
      </c>
      <c r="D89">
        <v>4.5549999999999997</v>
      </c>
      <c r="E89" t="s">
        <v>19</v>
      </c>
      <c r="F89" t="s">
        <v>111</v>
      </c>
      <c r="G89" t="s">
        <v>15</v>
      </c>
      <c r="H89" t="s">
        <v>110</v>
      </c>
      <c r="I89">
        <v>18</v>
      </c>
      <c r="J89" t="s">
        <v>111</v>
      </c>
    </row>
    <row r="90" spans="1:10">
      <c r="A90">
        <v>102</v>
      </c>
      <c r="B90">
        <v>8</v>
      </c>
      <c r="C90" t="s">
        <v>22</v>
      </c>
      <c r="D90">
        <v>3.9860000000000002</v>
      </c>
      <c r="E90" t="s">
        <v>19</v>
      </c>
      <c r="F90" t="s">
        <v>111</v>
      </c>
      <c r="G90" t="s">
        <v>22</v>
      </c>
      <c r="H90" t="s">
        <v>110</v>
      </c>
      <c r="I90">
        <v>21</v>
      </c>
      <c r="J90" t="s">
        <v>111</v>
      </c>
    </row>
    <row r="91" spans="1:10">
      <c r="A91">
        <v>102</v>
      </c>
      <c r="B91">
        <v>16</v>
      </c>
      <c r="C91" t="s">
        <v>15</v>
      </c>
      <c r="D91">
        <v>4.2190000000000003</v>
      </c>
      <c r="E91" t="s">
        <v>16</v>
      </c>
      <c r="F91" t="s">
        <v>109</v>
      </c>
      <c r="G91" t="s">
        <v>15</v>
      </c>
      <c r="H91" t="s">
        <v>110</v>
      </c>
      <c r="I91">
        <v>25</v>
      </c>
      <c r="J91" t="s">
        <v>109</v>
      </c>
    </row>
    <row r="92" spans="1:10">
      <c r="A92">
        <v>102</v>
      </c>
      <c r="B92">
        <v>3</v>
      </c>
      <c r="C92" t="s">
        <v>15</v>
      </c>
      <c r="D92">
        <v>2.6669999999999998</v>
      </c>
      <c r="E92" t="s">
        <v>19</v>
      </c>
      <c r="F92" t="s">
        <v>111</v>
      </c>
      <c r="G92" t="s">
        <v>15</v>
      </c>
      <c r="H92" t="s">
        <v>110</v>
      </c>
      <c r="I92">
        <v>26</v>
      </c>
      <c r="J92" t="s">
        <v>111</v>
      </c>
    </row>
    <row r="93" spans="1:10">
      <c r="A93">
        <v>102</v>
      </c>
      <c r="B93">
        <v>9</v>
      </c>
      <c r="C93" t="s">
        <v>15</v>
      </c>
      <c r="D93">
        <v>3.2589999999999999</v>
      </c>
      <c r="E93" t="s">
        <v>16</v>
      </c>
      <c r="F93" t="s">
        <v>109</v>
      </c>
      <c r="G93" t="s">
        <v>15</v>
      </c>
      <c r="H93" t="s">
        <v>110</v>
      </c>
      <c r="I93">
        <v>29</v>
      </c>
      <c r="J93" t="s">
        <v>109</v>
      </c>
    </row>
    <row r="94" spans="1:10">
      <c r="A94">
        <v>102</v>
      </c>
      <c r="B94">
        <v>1</v>
      </c>
      <c r="C94" t="s">
        <v>22</v>
      </c>
      <c r="D94">
        <v>2.9550000000000001</v>
      </c>
      <c r="E94" t="s">
        <v>19</v>
      </c>
      <c r="F94" t="s">
        <v>111</v>
      </c>
      <c r="G94" t="s">
        <v>22</v>
      </c>
      <c r="H94" t="s">
        <v>110</v>
      </c>
      <c r="I94">
        <v>32</v>
      </c>
      <c r="J94" t="s">
        <v>111</v>
      </c>
    </row>
    <row r="95" spans="1:10">
      <c r="A95">
        <v>102</v>
      </c>
      <c r="B95">
        <v>11</v>
      </c>
      <c r="C95" t="s">
        <v>22</v>
      </c>
      <c r="D95">
        <v>6.1630000000000003</v>
      </c>
      <c r="E95" t="s">
        <v>16</v>
      </c>
      <c r="F95" t="s">
        <v>109</v>
      </c>
      <c r="G95" t="s">
        <v>15</v>
      </c>
      <c r="H95" t="s">
        <v>22</v>
      </c>
      <c r="I95">
        <v>35</v>
      </c>
      <c r="J95" t="s">
        <v>116</v>
      </c>
    </row>
    <row r="96" spans="1:10">
      <c r="A96">
        <v>102</v>
      </c>
      <c r="B96">
        <v>4</v>
      </c>
      <c r="C96" t="s">
        <v>15</v>
      </c>
      <c r="D96">
        <v>2.3780000000000001</v>
      </c>
      <c r="E96" t="s">
        <v>19</v>
      </c>
      <c r="F96" t="s">
        <v>111</v>
      </c>
      <c r="G96" t="s">
        <v>15</v>
      </c>
      <c r="H96" t="s">
        <v>110</v>
      </c>
      <c r="I96">
        <v>36</v>
      </c>
      <c r="J96" t="s">
        <v>111</v>
      </c>
    </row>
    <row r="97" spans="1:10">
      <c r="A97">
        <v>102</v>
      </c>
      <c r="B97">
        <v>10</v>
      </c>
      <c r="C97" t="s">
        <v>22</v>
      </c>
      <c r="D97">
        <v>3.194</v>
      </c>
      <c r="E97" t="s">
        <v>16</v>
      </c>
      <c r="F97" t="s">
        <v>109</v>
      </c>
      <c r="G97" t="s">
        <v>22</v>
      </c>
      <c r="H97" t="s">
        <v>110</v>
      </c>
      <c r="I97">
        <v>37</v>
      </c>
      <c r="J97" t="s">
        <v>109</v>
      </c>
    </row>
    <row r="98" spans="1:10">
      <c r="A98">
        <v>102</v>
      </c>
      <c r="B98">
        <v>17</v>
      </c>
      <c r="C98" t="s">
        <v>15</v>
      </c>
      <c r="D98">
        <v>4.258</v>
      </c>
      <c r="E98" t="s">
        <v>49</v>
      </c>
      <c r="F98" t="s">
        <v>113</v>
      </c>
      <c r="G98" t="s">
        <v>15</v>
      </c>
      <c r="H98" t="s">
        <v>110</v>
      </c>
      <c r="I98">
        <v>33</v>
      </c>
      <c r="J98">
        <v>0</v>
      </c>
    </row>
    <row r="99" spans="1:10">
      <c r="A99">
        <v>102</v>
      </c>
      <c r="B99">
        <v>18</v>
      </c>
      <c r="C99" t="s">
        <v>15</v>
      </c>
      <c r="D99">
        <v>3.6339999999999999</v>
      </c>
      <c r="E99" t="s">
        <v>49</v>
      </c>
      <c r="F99" t="s">
        <v>113</v>
      </c>
      <c r="G99" t="s">
        <v>15</v>
      </c>
      <c r="H99" t="s">
        <v>110</v>
      </c>
      <c r="I99">
        <v>30</v>
      </c>
      <c r="J99">
        <v>0</v>
      </c>
    </row>
    <row r="100" spans="1:10">
      <c r="A100">
        <v>102</v>
      </c>
      <c r="B100">
        <v>19</v>
      </c>
      <c r="C100" t="s">
        <v>22</v>
      </c>
      <c r="D100">
        <v>2.9620000000000002</v>
      </c>
      <c r="E100" t="s">
        <v>49</v>
      </c>
      <c r="F100" t="s">
        <v>113</v>
      </c>
      <c r="G100" t="s">
        <v>22</v>
      </c>
      <c r="H100" t="s">
        <v>110</v>
      </c>
      <c r="I100">
        <v>14</v>
      </c>
      <c r="J100">
        <v>0</v>
      </c>
    </row>
    <row r="101" spans="1:10">
      <c r="A101">
        <v>102</v>
      </c>
      <c r="B101">
        <v>20</v>
      </c>
      <c r="C101" t="s">
        <v>22</v>
      </c>
      <c r="D101">
        <v>8.7129999999999992</v>
      </c>
      <c r="E101" t="s">
        <v>49</v>
      </c>
      <c r="F101" t="s">
        <v>113</v>
      </c>
      <c r="G101" t="s">
        <v>22</v>
      </c>
      <c r="H101" t="s">
        <v>110</v>
      </c>
      <c r="I101">
        <v>1</v>
      </c>
      <c r="J101">
        <v>0</v>
      </c>
    </row>
    <row r="102" spans="1:10">
      <c r="A102">
        <v>102</v>
      </c>
      <c r="B102">
        <v>21</v>
      </c>
      <c r="C102" t="s">
        <v>22</v>
      </c>
      <c r="D102">
        <v>5.1070000000000002</v>
      </c>
      <c r="E102" t="s">
        <v>49</v>
      </c>
      <c r="F102" t="s">
        <v>113</v>
      </c>
      <c r="G102" t="s">
        <v>22</v>
      </c>
      <c r="H102" t="s">
        <v>110</v>
      </c>
      <c r="I102">
        <v>7</v>
      </c>
      <c r="J102">
        <v>0</v>
      </c>
    </row>
    <row r="103" spans="1:10">
      <c r="A103">
        <v>102</v>
      </c>
      <c r="B103">
        <v>22</v>
      </c>
      <c r="C103" t="s">
        <v>15</v>
      </c>
      <c r="D103">
        <v>2.427</v>
      </c>
      <c r="E103" t="s">
        <v>49</v>
      </c>
      <c r="F103" t="s">
        <v>113</v>
      </c>
      <c r="G103" t="s">
        <v>15</v>
      </c>
      <c r="H103" t="s">
        <v>110</v>
      </c>
      <c r="I103">
        <v>20</v>
      </c>
      <c r="J103">
        <v>0</v>
      </c>
    </row>
    <row r="104" spans="1:10">
      <c r="A104">
        <v>102</v>
      </c>
      <c r="B104">
        <v>23</v>
      </c>
      <c r="C104" t="s">
        <v>15</v>
      </c>
      <c r="D104">
        <v>3.609</v>
      </c>
      <c r="E104" t="s">
        <v>49</v>
      </c>
      <c r="F104" t="s">
        <v>113</v>
      </c>
      <c r="G104" t="s">
        <v>15</v>
      </c>
      <c r="H104" t="s">
        <v>110</v>
      </c>
      <c r="I104">
        <v>23</v>
      </c>
      <c r="J104">
        <v>0</v>
      </c>
    </row>
    <row r="105" spans="1:10">
      <c r="A105">
        <v>102</v>
      </c>
      <c r="B105">
        <v>24</v>
      </c>
      <c r="C105" t="s">
        <v>22</v>
      </c>
      <c r="D105">
        <v>4.0419999999999998</v>
      </c>
      <c r="E105" t="s">
        <v>49</v>
      </c>
      <c r="F105" t="s">
        <v>113</v>
      </c>
      <c r="G105" t="s">
        <v>22</v>
      </c>
      <c r="H105" t="s">
        <v>110</v>
      </c>
      <c r="I105">
        <v>38</v>
      </c>
      <c r="J105">
        <v>0</v>
      </c>
    </row>
    <row r="106" spans="1:10">
      <c r="A106">
        <v>102</v>
      </c>
      <c r="B106">
        <v>25</v>
      </c>
      <c r="C106" t="s">
        <v>15</v>
      </c>
      <c r="D106">
        <v>4.226</v>
      </c>
      <c r="E106" t="s">
        <v>66</v>
      </c>
      <c r="F106" t="s">
        <v>114</v>
      </c>
      <c r="G106" t="s">
        <v>15</v>
      </c>
      <c r="H106" t="s">
        <v>110</v>
      </c>
      <c r="I106">
        <v>16</v>
      </c>
      <c r="J106">
        <v>0</v>
      </c>
    </row>
    <row r="107" spans="1:10">
      <c r="A107">
        <v>102</v>
      </c>
      <c r="B107">
        <v>26</v>
      </c>
      <c r="C107" t="s">
        <v>22</v>
      </c>
      <c r="D107">
        <v>3.5619999999999998</v>
      </c>
      <c r="E107" t="s">
        <v>66</v>
      </c>
      <c r="F107" t="s">
        <v>114</v>
      </c>
      <c r="G107" t="s">
        <v>22</v>
      </c>
      <c r="H107" t="s">
        <v>110</v>
      </c>
      <c r="I107">
        <v>22</v>
      </c>
      <c r="J107">
        <v>0</v>
      </c>
    </row>
    <row r="108" spans="1:10">
      <c r="A108">
        <v>102</v>
      </c>
      <c r="B108">
        <v>27</v>
      </c>
      <c r="C108" t="s">
        <v>15</v>
      </c>
      <c r="D108">
        <v>5.2590000000000003</v>
      </c>
      <c r="E108" t="s">
        <v>66</v>
      </c>
      <c r="F108" t="s">
        <v>114</v>
      </c>
      <c r="G108" t="s">
        <v>15</v>
      </c>
      <c r="H108" t="s">
        <v>110</v>
      </c>
      <c r="I108">
        <v>39</v>
      </c>
      <c r="J108">
        <v>0</v>
      </c>
    </row>
    <row r="109" spans="1:10">
      <c r="A109">
        <v>102</v>
      </c>
      <c r="B109">
        <v>28</v>
      </c>
      <c r="C109" t="s">
        <v>15</v>
      </c>
      <c r="D109">
        <v>4.4669999999999996</v>
      </c>
      <c r="E109" t="s">
        <v>66</v>
      </c>
      <c r="F109" t="s">
        <v>114</v>
      </c>
      <c r="G109" t="s">
        <v>15</v>
      </c>
      <c r="H109" t="s">
        <v>110</v>
      </c>
      <c r="I109">
        <v>6</v>
      </c>
      <c r="J109">
        <v>0</v>
      </c>
    </row>
    <row r="110" spans="1:10">
      <c r="A110">
        <v>102</v>
      </c>
      <c r="B110">
        <v>29</v>
      </c>
      <c r="C110" t="s">
        <v>15</v>
      </c>
      <c r="D110">
        <v>5.17</v>
      </c>
      <c r="E110" t="s">
        <v>66</v>
      </c>
      <c r="F110" t="s">
        <v>114</v>
      </c>
      <c r="G110" t="s">
        <v>15</v>
      </c>
      <c r="H110" t="s">
        <v>110</v>
      </c>
      <c r="I110">
        <v>12</v>
      </c>
      <c r="J110">
        <v>0</v>
      </c>
    </row>
    <row r="111" spans="1:10">
      <c r="A111">
        <v>102</v>
      </c>
      <c r="B111">
        <v>30</v>
      </c>
      <c r="C111" t="s">
        <v>22</v>
      </c>
      <c r="D111">
        <v>4.5549999999999997</v>
      </c>
      <c r="E111" t="s">
        <v>66</v>
      </c>
      <c r="F111" t="s">
        <v>114</v>
      </c>
      <c r="G111" t="s">
        <v>22</v>
      </c>
      <c r="H111" t="s">
        <v>110</v>
      </c>
      <c r="I111">
        <v>27</v>
      </c>
      <c r="J111">
        <v>0</v>
      </c>
    </row>
    <row r="112" spans="1:10">
      <c r="A112">
        <v>102</v>
      </c>
      <c r="B112">
        <v>31</v>
      </c>
      <c r="C112" t="s">
        <v>22</v>
      </c>
      <c r="D112">
        <v>2.9950000000000001</v>
      </c>
      <c r="E112" t="s">
        <v>66</v>
      </c>
      <c r="F112" t="s">
        <v>114</v>
      </c>
      <c r="G112" t="s">
        <v>22</v>
      </c>
      <c r="H112" t="s">
        <v>110</v>
      </c>
      <c r="I112">
        <v>3</v>
      </c>
      <c r="J112">
        <v>0</v>
      </c>
    </row>
    <row r="113" spans="1:10">
      <c r="A113">
        <v>102</v>
      </c>
      <c r="B113">
        <v>32</v>
      </c>
      <c r="C113" t="s">
        <v>22</v>
      </c>
      <c r="D113">
        <v>2.5779999999999998</v>
      </c>
      <c r="E113" t="s">
        <v>66</v>
      </c>
      <c r="F113" t="s">
        <v>114</v>
      </c>
      <c r="G113" t="s">
        <v>22</v>
      </c>
      <c r="H113" t="s">
        <v>110</v>
      </c>
      <c r="I113">
        <v>31</v>
      </c>
      <c r="J113">
        <v>0</v>
      </c>
    </row>
    <row r="114" spans="1:10">
      <c r="A114">
        <v>102</v>
      </c>
      <c r="B114">
        <v>33</v>
      </c>
      <c r="C114" t="s">
        <v>22</v>
      </c>
      <c r="D114">
        <v>2.2349999999999999</v>
      </c>
      <c r="E114" t="s">
        <v>83</v>
      </c>
      <c r="F114" t="s">
        <v>115</v>
      </c>
      <c r="G114" t="s">
        <v>22</v>
      </c>
      <c r="H114" t="s">
        <v>110</v>
      </c>
      <c r="I114">
        <v>13</v>
      </c>
      <c r="J114">
        <v>0</v>
      </c>
    </row>
    <row r="115" spans="1:10">
      <c r="A115">
        <v>102</v>
      </c>
      <c r="B115">
        <v>34</v>
      </c>
      <c r="C115" t="s">
        <v>15</v>
      </c>
      <c r="D115">
        <v>3.226</v>
      </c>
      <c r="E115" t="s">
        <v>83</v>
      </c>
      <c r="F115" t="s">
        <v>115</v>
      </c>
      <c r="G115" t="s">
        <v>15</v>
      </c>
      <c r="H115" t="s">
        <v>110</v>
      </c>
      <c r="I115">
        <v>40</v>
      </c>
      <c r="J115">
        <v>0</v>
      </c>
    </row>
    <row r="116" spans="1:10">
      <c r="A116">
        <v>102</v>
      </c>
      <c r="B116">
        <v>35</v>
      </c>
      <c r="C116" t="s">
        <v>22</v>
      </c>
      <c r="D116">
        <v>1.786</v>
      </c>
      <c r="E116" t="s">
        <v>83</v>
      </c>
      <c r="F116" t="s">
        <v>115</v>
      </c>
      <c r="G116" t="s">
        <v>22</v>
      </c>
      <c r="H116" t="s">
        <v>110</v>
      </c>
      <c r="I116">
        <v>24</v>
      </c>
      <c r="J116">
        <v>0</v>
      </c>
    </row>
    <row r="117" spans="1:10">
      <c r="A117">
        <v>102</v>
      </c>
      <c r="B117">
        <v>36</v>
      </c>
      <c r="C117" t="s">
        <v>22</v>
      </c>
      <c r="D117">
        <v>6.1059999999999999</v>
      </c>
      <c r="E117" t="s">
        <v>83</v>
      </c>
      <c r="F117" t="s">
        <v>115</v>
      </c>
      <c r="G117" t="s">
        <v>22</v>
      </c>
      <c r="H117" t="s">
        <v>110</v>
      </c>
      <c r="I117">
        <v>2</v>
      </c>
      <c r="J117">
        <v>0</v>
      </c>
    </row>
    <row r="118" spans="1:10">
      <c r="A118">
        <v>102</v>
      </c>
      <c r="B118">
        <v>37</v>
      </c>
      <c r="C118" t="s">
        <v>15</v>
      </c>
      <c r="D118">
        <v>2.8660000000000001</v>
      </c>
      <c r="E118" t="s">
        <v>83</v>
      </c>
      <c r="F118" t="s">
        <v>115</v>
      </c>
      <c r="G118" t="s">
        <v>15</v>
      </c>
      <c r="H118" t="s">
        <v>110</v>
      </c>
      <c r="I118">
        <v>28</v>
      </c>
      <c r="J118">
        <v>0</v>
      </c>
    </row>
    <row r="119" spans="1:10">
      <c r="A119">
        <v>102</v>
      </c>
      <c r="B119">
        <v>38</v>
      </c>
      <c r="C119" t="s">
        <v>15</v>
      </c>
      <c r="D119">
        <v>3.0590000000000002</v>
      </c>
      <c r="E119" t="s">
        <v>83</v>
      </c>
      <c r="F119" t="s">
        <v>115</v>
      </c>
      <c r="G119" t="s">
        <v>22</v>
      </c>
      <c r="H119" t="s">
        <v>22</v>
      </c>
      <c r="I119">
        <v>34</v>
      </c>
      <c r="J119">
        <v>0</v>
      </c>
    </row>
    <row r="120" spans="1:10">
      <c r="A120">
        <v>102</v>
      </c>
      <c r="B120">
        <v>39</v>
      </c>
      <c r="C120" t="s">
        <v>15</v>
      </c>
      <c r="D120">
        <v>3.427</v>
      </c>
      <c r="E120" t="s">
        <v>83</v>
      </c>
      <c r="F120" t="s">
        <v>115</v>
      </c>
      <c r="G120" t="s">
        <v>15</v>
      </c>
      <c r="H120" t="s">
        <v>110</v>
      </c>
      <c r="I120">
        <v>19</v>
      </c>
      <c r="J120">
        <v>0</v>
      </c>
    </row>
    <row r="121" spans="1:10">
      <c r="A121">
        <v>102</v>
      </c>
      <c r="B121">
        <v>40</v>
      </c>
      <c r="C121" t="s">
        <v>15</v>
      </c>
      <c r="D121">
        <v>3.4649999999999999</v>
      </c>
      <c r="E121" t="s">
        <v>83</v>
      </c>
      <c r="F121" t="s">
        <v>115</v>
      </c>
      <c r="G121" t="s">
        <v>15</v>
      </c>
      <c r="H121" t="s">
        <v>110</v>
      </c>
      <c r="I121">
        <v>9</v>
      </c>
      <c r="J121">
        <v>0</v>
      </c>
    </row>
    <row r="122" spans="1:10">
      <c r="A122">
        <v>103</v>
      </c>
      <c r="B122">
        <v>4</v>
      </c>
      <c r="C122" t="s">
        <v>15</v>
      </c>
      <c r="D122">
        <v>10</v>
      </c>
      <c r="E122" t="s">
        <v>19</v>
      </c>
      <c r="F122" t="s">
        <v>111</v>
      </c>
      <c r="G122" t="s">
        <v>15</v>
      </c>
      <c r="H122" t="s">
        <v>110</v>
      </c>
      <c r="I122">
        <v>1</v>
      </c>
      <c r="J122" t="s">
        <v>111</v>
      </c>
    </row>
    <row r="123" spans="1:10">
      <c r="A123">
        <v>103</v>
      </c>
      <c r="B123">
        <v>9</v>
      </c>
      <c r="C123" t="s">
        <v>15</v>
      </c>
      <c r="D123">
        <v>6.109</v>
      </c>
      <c r="E123" t="s">
        <v>16</v>
      </c>
      <c r="F123" t="s">
        <v>109</v>
      </c>
      <c r="G123" t="s">
        <v>15</v>
      </c>
      <c r="H123" t="s">
        <v>110</v>
      </c>
      <c r="I123">
        <v>2</v>
      </c>
      <c r="J123" t="s">
        <v>109</v>
      </c>
    </row>
    <row r="124" spans="1:10">
      <c r="A124">
        <v>103</v>
      </c>
      <c r="B124">
        <v>6</v>
      </c>
      <c r="C124" t="s">
        <v>15</v>
      </c>
      <c r="D124">
        <v>4.1689999999999996</v>
      </c>
      <c r="E124" t="s">
        <v>19</v>
      </c>
      <c r="F124" t="s">
        <v>111</v>
      </c>
      <c r="G124" t="s">
        <v>15</v>
      </c>
      <c r="H124" t="s">
        <v>110</v>
      </c>
      <c r="I124">
        <v>7</v>
      </c>
      <c r="J124" t="s">
        <v>111</v>
      </c>
    </row>
    <row r="125" spans="1:10">
      <c r="A125">
        <v>103</v>
      </c>
      <c r="B125">
        <v>14</v>
      </c>
      <c r="C125" t="s">
        <v>15</v>
      </c>
      <c r="D125">
        <v>5.1369999999999996</v>
      </c>
      <c r="E125" t="s">
        <v>16</v>
      </c>
      <c r="F125" t="s">
        <v>109</v>
      </c>
      <c r="G125" t="s">
        <v>22</v>
      </c>
      <c r="H125" t="s">
        <v>22</v>
      </c>
      <c r="I125">
        <v>8</v>
      </c>
      <c r="J125" t="s">
        <v>116</v>
      </c>
    </row>
    <row r="126" spans="1:10">
      <c r="A126">
        <v>103</v>
      </c>
      <c r="B126">
        <v>1</v>
      </c>
      <c r="C126" t="s">
        <v>22</v>
      </c>
      <c r="D126">
        <v>5.0270000000000001</v>
      </c>
      <c r="E126" t="s">
        <v>19</v>
      </c>
      <c r="F126" t="s">
        <v>111</v>
      </c>
      <c r="G126" t="s">
        <v>22</v>
      </c>
      <c r="H126" t="s">
        <v>110</v>
      </c>
      <c r="I126">
        <v>12</v>
      </c>
      <c r="J126" t="s">
        <v>111</v>
      </c>
    </row>
    <row r="127" spans="1:10">
      <c r="A127">
        <v>103</v>
      </c>
      <c r="B127">
        <v>13</v>
      </c>
      <c r="C127" t="s">
        <v>22</v>
      </c>
      <c r="D127">
        <v>7.6529999999999996</v>
      </c>
      <c r="E127" t="s">
        <v>16</v>
      </c>
      <c r="F127" t="s">
        <v>109</v>
      </c>
      <c r="G127" t="s">
        <v>15</v>
      </c>
      <c r="H127" t="s">
        <v>22</v>
      </c>
      <c r="I127">
        <v>13</v>
      </c>
      <c r="J127" t="s">
        <v>116</v>
      </c>
    </row>
    <row r="128" spans="1:10">
      <c r="A128">
        <v>103</v>
      </c>
      <c r="B128">
        <v>8</v>
      </c>
      <c r="C128" t="s">
        <v>22</v>
      </c>
      <c r="D128">
        <v>4.1669999999999998</v>
      </c>
      <c r="E128" t="s">
        <v>19</v>
      </c>
      <c r="F128" t="s">
        <v>111</v>
      </c>
      <c r="G128" t="s">
        <v>22</v>
      </c>
      <c r="H128" t="s">
        <v>110</v>
      </c>
      <c r="I128">
        <v>17</v>
      </c>
      <c r="J128" t="s">
        <v>111</v>
      </c>
    </row>
    <row r="129" spans="1:10">
      <c r="A129">
        <v>103</v>
      </c>
      <c r="B129">
        <v>11</v>
      </c>
      <c r="C129" t="s">
        <v>22</v>
      </c>
      <c r="D129">
        <v>6.4290000000000003</v>
      </c>
      <c r="E129" t="s">
        <v>16</v>
      </c>
      <c r="F129" t="s">
        <v>109</v>
      </c>
      <c r="G129" t="s">
        <v>15</v>
      </c>
      <c r="H129" t="s">
        <v>22</v>
      </c>
      <c r="I129">
        <v>20</v>
      </c>
      <c r="J129" t="s">
        <v>116</v>
      </c>
    </row>
    <row r="130" spans="1:10">
      <c r="A130">
        <v>103</v>
      </c>
      <c r="B130">
        <v>12</v>
      </c>
      <c r="C130" t="s">
        <v>22</v>
      </c>
      <c r="D130">
        <v>5.4359999999999999</v>
      </c>
      <c r="E130" t="s">
        <v>16</v>
      </c>
      <c r="F130" t="s">
        <v>109</v>
      </c>
      <c r="G130" t="s">
        <v>22</v>
      </c>
      <c r="H130" t="s">
        <v>110</v>
      </c>
      <c r="I130">
        <v>22</v>
      </c>
      <c r="J130" t="s">
        <v>109</v>
      </c>
    </row>
    <row r="131" spans="1:10">
      <c r="A131">
        <v>103</v>
      </c>
      <c r="B131">
        <v>5</v>
      </c>
      <c r="C131" t="s">
        <v>22</v>
      </c>
      <c r="D131">
        <v>4.8680000000000003</v>
      </c>
      <c r="E131" t="s">
        <v>19</v>
      </c>
      <c r="F131" t="s">
        <v>111</v>
      </c>
      <c r="G131" t="s">
        <v>22</v>
      </c>
      <c r="H131" t="s">
        <v>110</v>
      </c>
      <c r="I131">
        <v>23</v>
      </c>
      <c r="J131" t="s">
        <v>111</v>
      </c>
    </row>
    <row r="132" spans="1:10">
      <c r="A132">
        <v>103</v>
      </c>
      <c r="B132">
        <v>10</v>
      </c>
      <c r="C132" t="s">
        <v>22</v>
      </c>
      <c r="D132">
        <v>4.38</v>
      </c>
      <c r="E132" t="s">
        <v>16</v>
      </c>
      <c r="F132" t="s">
        <v>109</v>
      </c>
      <c r="G132" t="s">
        <v>22</v>
      </c>
      <c r="H132" t="s">
        <v>110</v>
      </c>
      <c r="I132">
        <v>28</v>
      </c>
      <c r="J132" t="s">
        <v>109</v>
      </c>
    </row>
    <row r="133" spans="1:10">
      <c r="A133">
        <v>103</v>
      </c>
      <c r="B133">
        <v>3</v>
      </c>
      <c r="C133" t="s">
        <v>15</v>
      </c>
      <c r="D133">
        <v>3.4169999999999998</v>
      </c>
      <c r="E133" t="s">
        <v>19</v>
      </c>
      <c r="F133" t="s">
        <v>111</v>
      </c>
      <c r="G133" t="s">
        <v>15</v>
      </c>
      <c r="H133" t="s">
        <v>110</v>
      </c>
      <c r="I133">
        <v>30</v>
      </c>
      <c r="J133" t="s">
        <v>111</v>
      </c>
    </row>
    <row r="134" spans="1:10">
      <c r="A134">
        <v>103</v>
      </c>
      <c r="B134">
        <v>7</v>
      </c>
      <c r="C134" t="s">
        <v>22</v>
      </c>
      <c r="D134">
        <v>5.0709999999999997</v>
      </c>
      <c r="E134" t="s">
        <v>19</v>
      </c>
      <c r="F134" t="s">
        <v>111</v>
      </c>
      <c r="G134" t="s">
        <v>22</v>
      </c>
      <c r="H134" t="s">
        <v>110</v>
      </c>
      <c r="I134">
        <v>32</v>
      </c>
      <c r="J134" t="s">
        <v>111</v>
      </c>
    </row>
    <row r="135" spans="1:10">
      <c r="A135">
        <v>103</v>
      </c>
      <c r="B135">
        <v>15</v>
      </c>
      <c r="C135" t="s">
        <v>15</v>
      </c>
      <c r="D135">
        <v>6.782</v>
      </c>
      <c r="E135" t="s">
        <v>16</v>
      </c>
      <c r="F135" t="s">
        <v>109</v>
      </c>
      <c r="G135" t="s">
        <v>22</v>
      </c>
      <c r="H135" t="s">
        <v>22</v>
      </c>
      <c r="I135">
        <v>34</v>
      </c>
      <c r="J135" t="s">
        <v>116</v>
      </c>
    </row>
    <row r="136" spans="1:10">
      <c r="A136">
        <v>103</v>
      </c>
      <c r="B136">
        <v>16</v>
      </c>
      <c r="C136" t="s">
        <v>22</v>
      </c>
      <c r="D136">
        <v>8.27</v>
      </c>
      <c r="E136" t="s">
        <v>16</v>
      </c>
      <c r="F136" t="s">
        <v>109</v>
      </c>
      <c r="G136" t="s">
        <v>15</v>
      </c>
      <c r="H136" t="s">
        <v>22</v>
      </c>
      <c r="I136">
        <v>37</v>
      </c>
      <c r="J136" t="s">
        <v>116</v>
      </c>
    </row>
    <row r="137" spans="1:10">
      <c r="A137">
        <v>103</v>
      </c>
      <c r="B137">
        <v>2</v>
      </c>
      <c r="C137" t="s">
        <v>15</v>
      </c>
      <c r="D137">
        <v>3.3069999999999999</v>
      </c>
      <c r="E137" t="s">
        <v>19</v>
      </c>
      <c r="F137" t="s">
        <v>111</v>
      </c>
      <c r="G137" t="s">
        <v>15</v>
      </c>
      <c r="H137" t="s">
        <v>110</v>
      </c>
      <c r="I137">
        <v>40</v>
      </c>
      <c r="J137" t="s">
        <v>111</v>
      </c>
    </row>
    <row r="138" spans="1:10">
      <c r="A138">
        <v>103</v>
      </c>
      <c r="B138">
        <v>17</v>
      </c>
      <c r="C138" t="s">
        <v>15</v>
      </c>
      <c r="D138">
        <v>5.2949999999999999</v>
      </c>
      <c r="E138" t="s">
        <v>49</v>
      </c>
      <c r="F138" t="s">
        <v>113</v>
      </c>
      <c r="G138" t="s">
        <v>15</v>
      </c>
      <c r="H138" t="s">
        <v>110</v>
      </c>
      <c r="I138">
        <v>39</v>
      </c>
      <c r="J138">
        <v>0</v>
      </c>
    </row>
    <row r="139" spans="1:10">
      <c r="A139">
        <v>103</v>
      </c>
      <c r="B139">
        <v>18</v>
      </c>
      <c r="C139" t="s">
        <v>15</v>
      </c>
      <c r="D139">
        <v>5.9669999999999996</v>
      </c>
      <c r="E139" t="s">
        <v>49</v>
      </c>
      <c r="F139" t="s">
        <v>113</v>
      </c>
      <c r="G139" t="s">
        <v>15</v>
      </c>
      <c r="H139" t="s">
        <v>110</v>
      </c>
      <c r="I139">
        <v>33</v>
      </c>
      <c r="J139">
        <v>0</v>
      </c>
    </row>
    <row r="140" spans="1:10">
      <c r="A140">
        <v>103</v>
      </c>
      <c r="B140">
        <v>19</v>
      </c>
      <c r="C140" t="s">
        <v>22</v>
      </c>
      <c r="D140">
        <v>3.7810000000000001</v>
      </c>
      <c r="E140" t="s">
        <v>49</v>
      </c>
      <c r="F140" t="s">
        <v>113</v>
      </c>
      <c r="G140" t="s">
        <v>22</v>
      </c>
      <c r="H140" t="s">
        <v>110</v>
      </c>
      <c r="I140">
        <v>25</v>
      </c>
      <c r="J140">
        <v>0</v>
      </c>
    </row>
    <row r="141" spans="1:10">
      <c r="A141">
        <v>103</v>
      </c>
      <c r="B141">
        <v>20</v>
      </c>
      <c r="C141" t="s">
        <v>22</v>
      </c>
      <c r="D141">
        <v>4.2309999999999999</v>
      </c>
      <c r="E141" t="s">
        <v>49</v>
      </c>
      <c r="F141" t="s">
        <v>113</v>
      </c>
      <c r="G141" t="s">
        <v>22</v>
      </c>
      <c r="H141" t="s">
        <v>110</v>
      </c>
      <c r="I141">
        <v>26</v>
      </c>
      <c r="J141">
        <v>0</v>
      </c>
    </row>
    <row r="142" spans="1:10">
      <c r="A142">
        <v>103</v>
      </c>
      <c r="B142">
        <v>21</v>
      </c>
      <c r="C142" t="s">
        <v>22</v>
      </c>
      <c r="D142">
        <v>6.351</v>
      </c>
      <c r="E142" t="s">
        <v>49</v>
      </c>
      <c r="F142" t="s">
        <v>113</v>
      </c>
      <c r="G142" t="s">
        <v>22</v>
      </c>
      <c r="H142" t="s">
        <v>110</v>
      </c>
      <c r="I142">
        <v>9</v>
      </c>
      <c r="J142">
        <v>0</v>
      </c>
    </row>
    <row r="143" spans="1:10">
      <c r="A143">
        <v>103</v>
      </c>
      <c r="B143">
        <v>22</v>
      </c>
      <c r="C143" t="s">
        <v>15</v>
      </c>
      <c r="D143">
        <v>3.069</v>
      </c>
      <c r="E143" t="s">
        <v>49</v>
      </c>
      <c r="F143" t="s">
        <v>113</v>
      </c>
      <c r="G143" t="s">
        <v>15</v>
      </c>
      <c r="H143" t="s">
        <v>110</v>
      </c>
      <c r="I143">
        <v>18</v>
      </c>
      <c r="J143">
        <v>0</v>
      </c>
    </row>
    <row r="144" spans="1:10">
      <c r="A144">
        <v>103</v>
      </c>
      <c r="B144">
        <v>23</v>
      </c>
      <c r="C144" t="s">
        <v>15</v>
      </c>
      <c r="D144">
        <v>4.1970000000000001</v>
      </c>
      <c r="E144" t="s">
        <v>49</v>
      </c>
      <c r="F144" t="s">
        <v>113</v>
      </c>
      <c r="G144" t="s">
        <v>15</v>
      </c>
      <c r="H144" t="s">
        <v>110</v>
      </c>
      <c r="I144">
        <v>5</v>
      </c>
      <c r="J144">
        <v>0</v>
      </c>
    </row>
    <row r="145" spans="1:10">
      <c r="A145">
        <v>103</v>
      </c>
      <c r="B145">
        <v>24</v>
      </c>
      <c r="C145" t="s">
        <v>22</v>
      </c>
      <c r="D145">
        <v>4.49</v>
      </c>
      <c r="E145" t="s">
        <v>49</v>
      </c>
      <c r="F145" t="s">
        <v>113</v>
      </c>
      <c r="G145" t="s">
        <v>22</v>
      </c>
      <c r="H145" t="s">
        <v>110</v>
      </c>
      <c r="I145">
        <v>15</v>
      </c>
      <c r="J145">
        <v>0</v>
      </c>
    </row>
    <row r="146" spans="1:10">
      <c r="A146">
        <v>103</v>
      </c>
      <c r="B146">
        <v>25</v>
      </c>
      <c r="C146" t="s">
        <v>15</v>
      </c>
      <c r="D146">
        <v>5.6870000000000003</v>
      </c>
      <c r="E146" t="s">
        <v>66</v>
      </c>
      <c r="F146" t="s">
        <v>114</v>
      </c>
      <c r="G146" t="s">
        <v>15</v>
      </c>
      <c r="H146" t="s">
        <v>110</v>
      </c>
      <c r="I146">
        <v>19</v>
      </c>
      <c r="J146">
        <v>0</v>
      </c>
    </row>
    <row r="147" spans="1:10">
      <c r="A147">
        <v>103</v>
      </c>
      <c r="B147">
        <v>26</v>
      </c>
      <c r="C147" t="s">
        <v>22</v>
      </c>
      <c r="D147">
        <v>4.4400000000000004</v>
      </c>
      <c r="E147" t="s">
        <v>66</v>
      </c>
      <c r="F147" t="s">
        <v>114</v>
      </c>
      <c r="G147" t="s">
        <v>22</v>
      </c>
      <c r="H147" t="s">
        <v>110</v>
      </c>
      <c r="I147">
        <v>35</v>
      </c>
      <c r="J147">
        <v>0</v>
      </c>
    </row>
    <row r="148" spans="1:10">
      <c r="A148">
        <v>103</v>
      </c>
      <c r="B148">
        <v>27</v>
      </c>
      <c r="C148" t="s">
        <v>15</v>
      </c>
      <c r="D148">
        <v>12.61</v>
      </c>
      <c r="E148" t="s">
        <v>66</v>
      </c>
      <c r="F148" t="s">
        <v>114</v>
      </c>
      <c r="G148" t="s">
        <v>15</v>
      </c>
      <c r="H148" t="s">
        <v>110</v>
      </c>
      <c r="I148">
        <v>24</v>
      </c>
      <c r="J148">
        <v>0</v>
      </c>
    </row>
    <row r="149" spans="1:10">
      <c r="A149">
        <v>103</v>
      </c>
      <c r="B149">
        <v>28</v>
      </c>
      <c r="C149" t="s">
        <v>15</v>
      </c>
      <c r="D149">
        <v>5.68</v>
      </c>
      <c r="E149" t="s">
        <v>66</v>
      </c>
      <c r="F149" t="s">
        <v>114</v>
      </c>
      <c r="G149" t="s">
        <v>15</v>
      </c>
      <c r="H149" t="s">
        <v>110</v>
      </c>
      <c r="I149">
        <v>6</v>
      </c>
      <c r="J149">
        <v>0</v>
      </c>
    </row>
    <row r="150" spans="1:10">
      <c r="A150">
        <v>103</v>
      </c>
      <c r="B150">
        <v>29</v>
      </c>
      <c r="C150" t="s">
        <v>15</v>
      </c>
      <c r="D150">
        <v>6.3920000000000003</v>
      </c>
      <c r="E150" t="s">
        <v>66</v>
      </c>
      <c r="F150" t="s">
        <v>114</v>
      </c>
      <c r="G150" t="s">
        <v>15</v>
      </c>
      <c r="H150" t="s">
        <v>110</v>
      </c>
      <c r="I150">
        <v>4</v>
      </c>
      <c r="J150">
        <v>0</v>
      </c>
    </row>
    <row r="151" spans="1:10">
      <c r="A151">
        <v>103</v>
      </c>
      <c r="B151">
        <v>30</v>
      </c>
      <c r="C151" t="s">
        <v>22</v>
      </c>
      <c r="D151">
        <v>4.8680000000000003</v>
      </c>
      <c r="E151" t="s">
        <v>66</v>
      </c>
      <c r="F151" t="s">
        <v>114</v>
      </c>
      <c r="G151" t="s">
        <v>22</v>
      </c>
      <c r="H151" t="s">
        <v>110</v>
      </c>
      <c r="I151">
        <v>38</v>
      </c>
      <c r="J151">
        <v>0</v>
      </c>
    </row>
    <row r="152" spans="1:10">
      <c r="A152">
        <v>103</v>
      </c>
      <c r="B152">
        <v>31</v>
      </c>
      <c r="C152" t="s">
        <v>22</v>
      </c>
      <c r="D152">
        <v>3.6120000000000001</v>
      </c>
      <c r="E152" t="s">
        <v>66</v>
      </c>
      <c r="F152" t="s">
        <v>114</v>
      </c>
      <c r="G152" t="s">
        <v>22</v>
      </c>
      <c r="H152" t="s">
        <v>110</v>
      </c>
      <c r="I152">
        <v>14</v>
      </c>
      <c r="J152">
        <v>0</v>
      </c>
    </row>
    <row r="153" spans="1:10">
      <c r="A153">
        <v>103</v>
      </c>
      <c r="B153">
        <v>32</v>
      </c>
      <c r="C153" t="s">
        <v>22</v>
      </c>
      <c r="D153">
        <v>4.5030000000000001</v>
      </c>
      <c r="E153" t="s">
        <v>66</v>
      </c>
      <c r="F153" t="s">
        <v>114</v>
      </c>
      <c r="G153" t="s">
        <v>22</v>
      </c>
      <c r="H153" t="s">
        <v>110</v>
      </c>
      <c r="I153">
        <v>27</v>
      </c>
      <c r="J153">
        <v>0</v>
      </c>
    </row>
    <row r="154" spans="1:10">
      <c r="A154">
        <v>103</v>
      </c>
      <c r="B154">
        <v>33</v>
      </c>
      <c r="C154" t="s">
        <v>22</v>
      </c>
      <c r="D154">
        <v>3.6869999999999998</v>
      </c>
      <c r="E154" t="s">
        <v>83</v>
      </c>
      <c r="F154" t="s">
        <v>115</v>
      </c>
      <c r="G154" t="s">
        <v>22</v>
      </c>
      <c r="H154" t="s">
        <v>110</v>
      </c>
      <c r="I154">
        <v>3</v>
      </c>
      <c r="J154">
        <v>0</v>
      </c>
    </row>
    <row r="155" spans="1:10">
      <c r="A155">
        <v>103</v>
      </c>
      <c r="B155">
        <v>34</v>
      </c>
      <c r="C155" t="s">
        <v>15</v>
      </c>
      <c r="D155">
        <v>4.8609999999999998</v>
      </c>
      <c r="E155" t="s">
        <v>83</v>
      </c>
      <c r="F155" t="s">
        <v>115</v>
      </c>
      <c r="G155" t="s">
        <v>15</v>
      </c>
      <c r="H155" t="s">
        <v>110</v>
      </c>
      <c r="I155">
        <v>21</v>
      </c>
      <c r="J155">
        <v>0</v>
      </c>
    </row>
    <row r="156" spans="1:10">
      <c r="A156">
        <v>103</v>
      </c>
      <c r="B156">
        <v>35</v>
      </c>
      <c r="C156" t="s">
        <v>22</v>
      </c>
      <c r="D156">
        <v>3.7810000000000001</v>
      </c>
      <c r="E156" t="s">
        <v>83</v>
      </c>
      <c r="F156" t="s">
        <v>115</v>
      </c>
      <c r="G156" t="s">
        <v>22</v>
      </c>
      <c r="H156" t="s">
        <v>110</v>
      </c>
      <c r="I156">
        <v>11</v>
      </c>
      <c r="J156">
        <v>0</v>
      </c>
    </row>
    <row r="157" spans="1:10">
      <c r="A157">
        <v>103</v>
      </c>
      <c r="B157">
        <v>36</v>
      </c>
      <c r="C157" t="s">
        <v>22</v>
      </c>
      <c r="D157">
        <v>2.8050000000000002</v>
      </c>
      <c r="E157" t="s">
        <v>83</v>
      </c>
      <c r="F157" t="s">
        <v>115</v>
      </c>
      <c r="G157" t="s">
        <v>22</v>
      </c>
      <c r="H157" t="s">
        <v>110</v>
      </c>
      <c r="I157">
        <v>31</v>
      </c>
      <c r="J157">
        <v>0</v>
      </c>
    </row>
    <row r="158" spans="1:10">
      <c r="A158">
        <v>103</v>
      </c>
      <c r="B158">
        <v>37</v>
      </c>
      <c r="C158" t="s">
        <v>15</v>
      </c>
      <c r="D158">
        <v>3.0870000000000002</v>
      </c>
      <c r="E158" t="s">
        <v>83</v>
      </c>
      <c r="F158" t="s">
        <v>115</v>
      </c>
      <c r="G158" t="s">
        <v>15</v>
      </c>
      <c r="H158" t="s">
        <v>110</v>
      </c>
      <c r="I158">
        <v>16</v>
      </c>
      <c r="J158">
        <v>0</v>
      </c>
    </row>
    <row r="159" spans="1:10">
      <c r="A159">
        <v>103</v>
      </c>
      <c r="B159">
        <v>38</v>
      </c>
      <c r="C159" t="s">
        <v>22</v>
      </c>
      <c r="D159">
        <v>1.575</v>
      </c>
      <c r="E159" t="s">
        <v>83</v>
      </c>
      <c r="F159" t="s">
        <v>115</v>
      </c>
      <c r="G159" t="s">
        <v>22</v>
      </c>
      <c r="H159" t="s">
        <v>110</v>
      </c>
      <c r="I159">
        <v>29</v>
      </c>
      <c r="J159">
        <v>0</v>
      </c>
    </row>
    <row r="160" spans="1:10">
      <c r="A160">
        <v>103</v>
      </c>
      <c r="B160">
        <v>39</v>
      </c>
      <c r="C160" t="s">
        <v>15</v>
      </c>
      <c r="D160">
        <v>6.9889999999999999</v>
      </c>
      <c r="E160" t="s">
        <v>83</v>
      </c>
      <c r="F160" t="s">
        <v>115</v>
      </c>
      <c r="G160" t="s">
        <v>15</v>
      </c>
      <c r="H160" t="s">
        <v>110</v>
      </c>
      <c r="I160">
        <v>10</v>
      </c>
      <c r="J160">
        <v>0</v>
      </c>
    </row>
    <row r="161" spans="1:10">
      <c r="A161">
        <v>103</v>
      </c>
      <c r="B161">
        <v>40</v>
      </c>
      <c r="C161" t="s">
        <v>15</v>
      </c>
      <c r="D161">
        <v>2.7530000000000001</v>
      </c>
      <c r="E161" t="s">
        <v>83</v>
      </c>
      <c r="F161" t="s">
        <v>115</v>
      </c>
      <c r="G161" t="s">
        <v>15</v>
      </c>
      <c r="H161" t="s">
        <v>110</v>
      </c>
      <c r="I161">
        <v>36</v>
      </c>
      <c r="J161">
        <v>0</v>
      </c>
    </row>
    <row r="162" spans="1:10">
      <c r="A162">
        <v>104</v>
      </c>
      <c r="B162">
        <v>6</v>
      </c>
      <c r="C162" t="s">
        <v>15</v>
      </c>
      <c r="D162">
        <v>15.55</v>
      </c>
      <c r="E162" t="s">
        <v>19</v>
      </c>
      <c r="F162" t="s">
        <v>111</v>
      </c>
      <c r="G162" t="s">
        <v>15</v>
      </c>
      <c r="H162" t="s">
        <v>110</v>
      </c>
      <c r="I162">
        <v>3</v>
      </c>
      <c r="J162" t="s">
        <v>111</v>
      </c>
    </row>
    <row r="163" spans="1:10">
      <c r="A163">
        <v>104</v>
      </c>
      <c r="B163">
        <v>14</v>
      </c>
      <c r="C163" t="s">
        <v>15</v>
      </c>
      <c r="D163">
        <v>23.38</v>
      </c>
      <c r="E163" t="s">
        <v>16</v>
      </c>
      <c r="F163" t="s">
        <v>109</v>
      </c>
      <c r="G163" t="s">
        <v>22</v>
      </c>
      <c r="H163" t="s">
        <v>22</v>
      </c>
      <c r="I163">
        <v>4</v>
      </c>
      <c r="J163" t="s">
        <v>116</v>
      </c>
    </row>
    <row r="164" spans="1:10">
      <c r="A164">
        <v>104</v>
      </c>
      <c r="B164">
        <v>11</v>
      </c>
      <c r="C164" t="s">
        <v>22</v>
      </c>
      <c r="D164">
        <v>15.87</v>
      </c>
      <c r="E164" t="s">
        <v>16</v>
      </c>
      <c r="F164" t="s">
        <v>109</v>
      </c>
      <c r="G164" t="s">
        <v>15</v>
      </c>
      <c r="H164" t="s">
        <v>22</v>
      </c>
      <c r="I164">
        <v>7</v>
      </c>
      <c r="J164" t="s">
        <v>116</v>
      </c>
    </row>
    <row r="165" spans="1:10">
      <c r="A165">
        <v>104</v>
      </c>
      <c r="B165">
        <v>4</v>
      </c>
      <c r="C165" t="s">
        <v>15</v>
      </c>
      <c r="D165">
        <v>14.55</v>
      </c>
      <c r="E165" t="s">
        <v>19</v>
      </c>
      <c r="F165" t="s">
        <v>111</v>
      </c>
      <c r="G165" t="s">
        <v>15</v>
      </c>
      <c r="H165" t="s">
        <v>110</v>
      </c>
      <c r="I165">
        <v>8</v>
      </c>
      <c r="J165" t="s">
        <v>111</v>
      </c>
    </row>
    <row r="166" spans="1:10">
      <c r="A166">
        <v>104</v>
      </c>
      <c r="B166">
        <v>5</v>
      </c>
      <c r="C166" t="s">
        <v>22</v>
      </c>
      <c r="D166">
        <v>7.5380000000000003</v>
      </c>
      <c r="E166" t="s">
        <v>19</v>
      </c>
      <c r="F166" t="s">
        <v>111</v>
      </c>
      <c r="G166" t="s">
        <v>22</v>
      </c>
      <c r="H166" t="s">
        <v>110</v>
      </c>
      <c r="I166">
        <v>12</v>
      </c>
      <c r="J166" t="s">
        <v>111</v>
      </c>
    </row>
    <row r="167" spans="1:10">
      <c r="A167">
        <v>104</v>
      </c>
      <c r="B167">
        <v>9</v>
      </c>
      <c r="C167" t="s">
        <v>22</v>
      </c>
      <c r="D167">
        <v>14.08</v>
      </c>
      <c r="E167" t="s">
        <v>16</v>
      </c>
      <c r="F167" t="s">
        <v>109</v>
      </c>
      <c r="G167" t="s">
        <v>15</v>
      </c>
      <c r="H167" t="s">
        <v>22</v>
      </c>
      <c r="I167">
        <v>15</v>
      </c>
      <c r="J167" t="s">
        <v>116</v>
      </c>
    </row>
    <row r="168" spans="1:10">
      <c r="A168">
        <v>104</v>
      </c>
      <c r="B168">
        <v>3</v>
      </c>
      <c r="C168" t="s">
        <v>15</v>
      </c>
      <c r="D168">
        <v>5.194</v>
      </c>
      <c r="E168" t="s">
        <v>19</v>
      </c>
      <c r="F168" t="s">
        <v>111</v>
      </c>
      <c r="G168" t="s">
        <v>15</v>
      </c>
      <c r="H168" t="s">
        <v>110</v>
      </c>
      <c r="I168">
        <v>18</v>
      </c>
      <c r="J168" t="s">
        <v>111</v>
      </c>
    </row>
    <row r="169" spans="1:10">
      <c r="A169">
        <v>104</v>
      </c>
      <c r="B169">
        <v>13</v>
      </c>
      <c r="C169" t="s">
        <v>22</v>
      </c>
      <c r="D169">
        <v>7.7350000000000003</v>
      </c>
      <c r="E169" t="s">
        <v>16</v>
      </c>
      <c r="F169" t="s">
        <v>109</v>
      </c>
      <c r="G169" t="s">
        <v>15</v>
      </c>
      <c r="H169" t="s">
        <v>22</v>
      </c>
      <c r="I169">
        <v>19</v>
      </c>
      <c r="J169" t="s">
        <v>116</v>
      </c>
    </row>
    <row r="170" spans="1:10">
      <c r="A170">
        <v>104</v>
      </c>
      <c r="B170">
        <v>12</v>
      </c>
      <c r="C170" t="s">
        <v>22</v>
      </c>
      <c r="D170">
        <v>12.53</v>
      </c>
      <c r="E170" t="s">
        <v>16</v>
      </c>
      <c r="F170" t="s">
        <v>109</v>
      </c>
      <c r="G170" t="s">
        <v>22</v>
      </c>
      <c r="H170" t="s">
        <v>110</v>
      </c>
      <c r="I170">
        <v>23</v>
      </c>
      <c r="J170" t="s">
        <v>109</v>
      </c>
    </row>
    <row r="171" spans="1:10">
      <c r="A171">
        <v>104</v>
      </c>
      <c r="B171">
        <v>7</v>
      </c>
      <c r="C171" t="s">
        <v>22</v>
      </c>
      <c r="D171">
        <v>7.3319999999999999</v>
      </c>
      <c r="E171" t="s">
        <v>19</v>
      </c>
      <c r="F171" t="s">
        <v>111</v>
      </c>
      <c r="G171" t="s">
        <v>22</v>
      </c>
      <c r="H171" t="s">
        <v>110</v>
      </c>
      <c r="I171">
        <v>24</v>
      </c>
      <c r="J171" t="s">
        <v>111</v>
      </c>
    </row>
    <row r="172" spans="1:10">
      <c r="A172">
        <v>104</v>
      </c>
      <c r="B172">
        <v>8</v>
      </c>
      <c r="C172" t="s">
        <v>22</v>
      </c>
      <c r="D172">
        <v>7.1870000000000003</v>
      </c>
      <c r="E172" t="s">
        <v>19</v>
      </c>
      <c r="F172" t="s">
        <v>111</v>
      </c>
      <c r="G172" t="s">
        <v>22</v>
      </c>
      <c r="H172" t="s">
        <v>110</v>
      </c>
      <c r="I172">
        <v>27</v>
      </c>
      <c r="J172" t="s">
        <v>111</v>
      </c>
    </row>
    <row r="173" spans="1:10">
      <c r="A173">
        <v>104</v>
      </c>
      <c r="B173">
        <v>16</v>
      </c>
      <c r="C173" t="s">
        <v>22</v>
      </c>
      <c r="D173">
        <v>7.7789999999999999</v>
      </c>
      <c r="E173" t="s">
        <v>16</v>
      </c>
      <c r="F173" t="s">
        <v>109</v>
      </c>
      <c r="G173" t="s">
        <v>15</v>
      </c>
      <c r="H173" t="s">
        <v>22</v>
      </c>
      <c r="I173">
        <v>30</v>
      </c>
      <c r="J173" t="s">
        <v>116</v>
      </c>
    </row>
    <row r="174" spans="1:10">
      <c r="A174">
        <v>104</v>
      </c>
      <c r="B174">
        <v>15</v>
      </c>
      <c r="C174" t="s">
        <v>22</v>
      </c>
      <c r="D174">
        <v>100</v>
      </c>
      <c r="E174" t="s">
        <v>16</v>
      </c>
      <c r="F174" t="s">
        <v>109</v>
      </c>
      <c r="G174" t="s">
        <v>22</v>
      </c>
      <c r="H174" t="s">
        <v>110</v>
      </c>
      <c r="I174">
        <v>31</v>
      </c>
      <c r="J174" t="s">
        <v>109</v>
      </c>
    </row>
    <row r="175" spans="1:10">
      <c r="A175">
        <v>104</v>
      </c>
      <c r="B175">
        <v>1</v>
      </c>
      <c r="C175" t="s">
        <v>22</v>
      </c>
      <c r="D175">
        <v>8.9359999999999999</v>
      </c>
      <c r="E175" t="s">
        <v>19</v>
      </c>
      <c r="F175" t="s">
        <v>111</v>
      </c>
      <c r="G175" t="s">
        <v>22</v>
      </c>
      <c r="H175" t="s">
        <v>110</v>
      </c>
      <c r="I175">
        <v>34</v>
      </c>
      <c r="J175" t="s">
        <v>111</v>
      </c>
    </row>
    <row r="176" spans="1:10">
      <c r="A176">
        <v>104</v>
      </c>
      <c r="B176">
        <v>10</v>
      </c>
      <c r="C176" t="s">
        <v>15</v>
      </c>
      <c r="D176">
        <v>9.0220000000000002</v>
      </c>
      <c r="E176" t="s">
        <v>16</v>
      </c>
      <c r="F176" t="s">
        <v>109</v>
      </c>
      <c r="G176" t="s">
        <v>22</v>
      </c>
      <c r="H176" t="s">
        <v>22</v>
      </c>
      <c r="I176">
        <v>37</v>
      </c>
      <c r="J176" t="s">
        <v>116</v>
      </c>
    </row>
    <row r="177" spans="1:10">
      <c r="A177">
        <v>104</v>
      </c>
      <c r="B177">
        <v>2</v>
      </c>
      <c r="C177" t="s">
        <v>22</v>
      </c>
      <c r="D177">
        <v>4.992</v>
      </c>
      <c r="E177" t="s">
        <v>19</v>
      </c>
      <c r="F177" t="s">
        <v>111</v>
      </c>
      <c r="G177" t="s">
        <v>15</v>
      </c>
      <c r="H177" t="s">
        <v>22</v>
      </c>
      <c r="I177">
        <v>40</v>
      </c>
      <c r="J177" t="s">
        <v>112</v>
      </c>
    </row>
    <row r="178" spans="1:10">
      <c r="A178">
        <v>104</v>
      </c>
      <c r="B178">
        <v>17</v>
      </c>
      <c r="C178" t="s">
        <v>22</v>
      </c>
      <c r="D178">
        <v>11.91</v>
      </c>
      <c r="E178" t="s">
        <v>49</v>
      </c>
      <c r="F178" t="s">
        <v>113</v>
      </c>
      <c r="G178" t="s">
        <v>15</v>
      </c>
      <c r="H178" t="s">
        <v>22</v>
      </c>
      <c r="I178">
        <v>5</v>
      </c>
      <c r="J178">
        <v>0</v>
      </c>
    </row>
    <row r="179" spans="1:10">
      <c r="A179">
        <v>104</v>
      </c>
      <c r="B179">
        <v>18</v>
      </c>
      <c r="C179" t="s">
        <v>22</v>
      </c>
      <c r="D179">
        <v>6.0069999999999997</v>
      </c>
      <c r="E179" t="s">
        <v>49</v>
      </c>
      <c r="F179" t="s">
        <v>113</v>
      </c>
      <c r="G179" t="s">
        <v>15</v>
      </c>
      <c r="H179" t="s">
        <v>22</v>
      </c>
      <c r="I179">
        <v>20</v>
      </c>
      <c r="J179">
        <v>0</v>
      </c>
    </row>
    <row r="180" spans="1:10">
      <c r="A180">
        <v>104</v>
      </c>
      <c r="B180">
        <v>19</v>
      </c>
      <c r="C180" t="s">
        <v>22</v>
      </c>
      <c r="D180">
        <v>16.79</v>
      </c>
      <c r="E180" t="s">
        <v>49</v>
      </c>
      <c r="F180" t="s">
        <v>113</v>
      </c>
      <c r="G180" t="s">
        <v>22</v>
      </c>
      <c r="H180" t="s">
        <v>110</v>
      </c>
      <c r="I180">
        <v>21</v>
      </c>
      <c r="J180">
        <v>0</v>
      </c>
    </row>
    <row r="181" spans="1:10">
      <c r="A181">
        <v>104</v>
      </c>
      <c r="B181">
        <v>20</v>
      </c>
      <c r="C181" t="s">
        <v>22</v>
      </c>
      <c r="D181">
        <v>4.0759999999999996</v>
      </c>
      <c r="E181" t="s">
        <v>49</v>
      </c>
      <c r="F181" t="s">
        <v>113</v>
      </c>
      <c r="G181" t="s">
        <v>22</v>
      </c>
      <c r="H181" t="s">
        <v>110</v>
      </c>
      <c r="I181">
        <v>33</v>
      </c>
      <c r="J181">
        <v>0</v>
      </c>
    </row>
    <row r="182" spans="1:10">
      <c r="A182">
        <v>104</v>
      </c>
      <c r="B182">
        <v>21</v>
      </c>
      <c r="C182" t="s">
        <v>22</v>
      </c>
      <c r="D182">
        <v>9.9700000000000006</v>
      </c>
      <c r="E182" t="s">
        <v>49</v>
      </c>
      <c r="F182" t="s">
        <v>113</v>
      </c>
      <c r="G182" t="s">
        <v>22</v>
      </c>
      <c r="H182" t="s">
        <v>110</v>
      </c>
      <c r="I182">
        <v>29</v>
      </c>
      <c r="J182">
        <v>0</v>
      </c>
    </row>
    <row r="183" spans="1:10">
      <c r="A183">
        <v>104</v>
      </c>
      <c r="B183">
        <v>22</v>
      </c>
      <c r="C183" t="s">
        <v>15</v>
      </c>
      <c r="D183">
        <v>2.9729999999999999</v>
      </c>
      <c r="E183" t="s">
        <v>49</v>
      </c>
      <c r="F183" t="s">
        <v>113</v>
      </c>
      <c r="G183" t="s">
        <v>15</v>
      </c>
      <c r="H183" t="s">
        <v>110</v>
      </c>
      <c r="I183">
        <v>39</v>
      </c>
      <c r="J183">
        <v>0</v>
      </c>
    </row>
    <row r="184" spans="1:10">
      <c r="A184">
        <v>104</v>
      </c>
      <c r="B184">
        <v>23</v>
      </c>
      <c r="C184" t="s">
        <v>15</v>
      </c>
      <c r="D184">
        <v>13.62</v>
      </c>
      <c r="E184" t="s">
        <v>49</v>
      </c>
      <c r="F184" t="s">
        <v>113</v>
      </c>
      <c r="G184" t="s">
        <v>15</v>
      </c>
      <c r="H184" t="s">
        <v>110</v>
      </c>
      <c r="I184">
        <v>6</v>
      </c>
      <c r="J184">
        <v>0</v>
      </c>
    </row>
    <row r="185" spans="1:10">
      <c r="A185">
        <v>104</v>
      </c>
      <c r="B185">
        <v>24</v>
      </c>
      <c r="C185" t="s">
        <v>22</v>
      </c>
      <c r="D185">
        <v>6.2389999999999999</v>
      </c>
      <c r="E185" t="s">
        <v>49</v>
      </c>
      <c r="F185" t="s">
        <v>113</v>
      </c>
      <c r="G185" t="s">
        <v>22</v>
      </c>
      <c r="H185" t="s">
        <v>110</v>
      </c>
      <c r="I185">
        <v>14</v>
      </c>
      <c r="J185">
        <v>0</v>
      </c>
    </row>
    <row r="186" spans="1:10">
      <c r="A186">
        <v>104</v>
      </c>
      <c r="B186">
        <v>25</v>
      </c>
      <c r="C186" t="s">
        <v>22</v>
      </c>
      <c r="D186">
        <v>32.380000000000003</v>
      </c>
      <c r="E186" t="s">
        <v>66</v>
      </c>
      <c r="F186" t="s">
        <v>114</v>
      </c>
      <c r="G186" t="s">
        <v>15</v>
      </c>
      <c r="H186" t="s">
        <v>22</v>
      </c>
      <c r="I186">
        <v>1</v>
      </c>
      <c r="J186">
        <v>0</v>
      </c>
    </row>
    <row r="187" spans="1:10">
      <c r="A187">
        <v>104</v>
      </c>
      <c r="B187">
        <v>26</v>
      </c>
      <c r="C187" t="s">
        <v>22</v>
      </c>
      <c r="D187">
        <v>33.869999999999997</v>
      </c>
      <c r="E187" t="s">
        <v>66</v>
      </c>
      <c r="F187" t="s">
        <v>114</v>
      </c>
      <c r="G187" t="s">
        <v>22</v>
      </c>
      <c r="H187" t="s">
        <v>110</v>
      </c>
      <c r="I187">
        <v>38</v>
      </c>
      <c r="J187">
        <v>0</v>
      </c>
    </row>
    <row r="188" spans="1:10">
      <c r="A188">
        <v>104</v>
      </c>
      <c r="B188">
        <v>27</v>
      </c>
      <c r="C188" t="s">
        <v>15</v>
      </c>
      <c r="D188">
        <v>12.32</v>
      </c>
      <c r="E188" t="s">
        <v>66</v>
      </c>
      <c r="F188" t="s">
        <v>114</v>
      </c>
      <c r="G188" t="s">
        <v>15</v>
      </c>
      <c r="H188" t="s">
        <v>110</v>
      </c>
      <c r="I188">
        <v>32</v>
      </c>
      <c r="J188">
        <v>0</v>
      </c>
    </row>
    <row r="189" spans="1:10">
      <c r="A189">
        <v>104</v>
      </c>
      <c r="B189">
        <v>28</v>
      </c>
      <c r="C189" t="s">
        <v>15</v>
      </c>
      <c r="D189">
        <v>19.87</v>
      </c>
      <c r="E189" t="s">
        <v>66</v>
      </c>
      <c r="F189" t="s">
        <v>114</v>
      </c>
      <c r="G189" t="s">
        <v>15</v>
      </c>
      <c r="H189" t="s">
        <v>110</v>
      </c>
      <c r="I189">
        <v>16</v>
      </c>
      <c r="J189">
        <v>0</v>
      </c>
    </row>
    <row r="190" spans="1:10">
      <c r="A190">
        <v>104</v>
      </c>
      <c r="B190">
        <v>29</v>
      </c>
      <c r="C190" t="s">
        <v>15</v>
      </c>
      <c r="D190">
        <v>4.6639999999999997</v>
      </c>
      <c r="E190" t="s">
        <v>66</v>
      </c>
      <c r="F190" t="s">
        <v>114</v>
      </c>
      <c r="G190" t="s">
        <v>15</v>
      </c>
      <c r="H190" t="s">
        <v>110</v>
      </c>
      <c r="I190">
        <v>26</v>
      </c>
      <c r="J190">
        <v>0</v>
      </c>
    </row>
    <row r="191" spans="1:10">
      <c r="A191">
        <v>104</v>
      </c>
      <c r="B191">
        <v>30</v>
      </c>
      <c r="C191" t="s">
        <v>22</v>
      </c>
      <c r="D191">
        <v>14.21</v>
      </c>
      <c r="E191" t="s">
        <v>66</v>
      </c>
      <c r="F191" t="s">
        <v>114</v>
      </c>
      <c r="G191" t="s">
        <v>22</v>
      </c>
      <c r="H191" t="s">
        <v>110</v>
      </c>
      <c r="I191">
        <v>10</v>
      </c>
      <c r="J191">
        <v>0</v>
      </c>
    </row>
    <row r="192" spans="1:10">
      <c r="A192">
        <v>104</v>
      </c>
      <c r="B192">
        <v>31</v>
      </c>
      <c r="C192" t="s">
        <v>22</v>
      </c>
      <c r="D192">
        <v>4.4089999999999998</v>
      </c>
      <c r="E192" t="s">
        <v>66</v>
      </c>
      <c r="F192" t="s">
        <v>114</v>
      </c>
      <c r="G192" t="s">
        <v>22</v>
      </c>
      <c r="H192" t="s">
        <v>110</v>
      </c>
      <c r="I192">
        <v>11</v>
      </c>
      <c r="J192">
        <v>0</v>
      </c>
    </row>
    <row r="193" spans="1:10">
      <c r="A193">
        <v>104</v>
      </c>
      <c r="B193">
        <v>32</v>
      </c>
      <c r="C193" t="s">
        <v>22</v>
      </c>
      <c r="D193">
        <v>6.5510000000000002</v>
      </c>
      <c r="E193" t="s">
        <v>66</v>
      </c>
      <c r="F193" t="s">
        <v>114</v>
      </c>
      <c r="G193" t="s">
        <v>22</v>
      </c>
      <c r="H193" t="s">
        <v>110</v>
      </c>
      <c r="I193">
        <v>25</v>
      </c>
      <c r="J193">
        <v>0</v>
      </c>
    </row>
    <row r="194" spans="1:10">
      <c r="A194">
        <v>104</v>
      </c>
      <c r="B194">
        <v>33</v>
      </c>
      <c r="C194" t="s">
        <v>22</v>
      </c>
      <c r="D194">
        <v>5.6959999999999997</v>
      </c>
      <c r="E194" t="s">
        <v>83</v>
      </c>
      <c r="F194" t="s">
        <v>115</v>
      </c>
      <c r="G194" t="s">
        <v>22</v>
      </c>
      <c r="H194" t="s">
        <v>110</v>
      </c>
      <c r="I194">
        <v>2</v>
      </c>
      <c r="J194">
        <v>0</v>
      </c>
    </row>
    <row r="195" spans="1:10">
      <c r="A195">
        <v>104</v>
      </c>
      <c r="B195">
        <v>34</v>
      </c>
      <c r="C195" t="s">
        <v>15</v>
      </c>
      <c r="D195">
        <v>3.7669999999999999</v>
      </c>
      <c r="E195" t="s">
        <v>83</v>
      </c>
      <c r="F195" t="s">
        <v>115</v>
      </c>
      <c r="G195" t="s">
        <v>15</v>
      </c>
      <c r="H195" t="s">
        <v>110</v>
      </c>
      <c r="I195">
        <v>13</v>
      </c>
      <c r="J195">
        <v>0</v>
      </c>
    </row>
    <row r="196" spans="1:10">
      <c r="A196">
        <v>104</v>
      </c>
      <c r="B196">
        <v>35</v>
      </c>
      <c r="C196" t="s">
        <v>22</v>
      </c>
      <c r="D196">
        <v>3.26</v>
      </c>
      <c r="E196" t="s">
        <v>83</v>
      </c>
      <c r="F196" t="s">
        <v>115</v>
      </c>
      <c r="G196" t="s">
        <v>22</v>
      </c>
      <c r="H196" t="s">
        <v>110</v>
      </c>
      <c r="I196">
        <v>35</v>
      </c>
      <c r="J196">
        <v>0</v>
      </c>
    </row>
    <row r="197" spans="1:10">
      <c r="A197">
        <v>104</v>
      </c>
      <c r="B197">
        <v>36</v>
      </c>
      <c r="C197" t="s">
        <v>22</v>
      </c>
      <c r="D197">
        <v>3.4239999999999999</v>
      </c>
      <c r="E197" t="s">
        <v>83</v>
      </c>
      <c r="F197" t="s">
        <v>115</v>
      </c>
      <c r="G197" t="s">
        <v>22</v>
      </c>
      <c r="H197" t="s">
        <v>110</v>
      </c>
      <c r="I197">
        <v>28</v>
      </c>
      <c r="J197">
        <v>0</v>
      </c>
    </row>
    <row r="198" spans="1:10">
      <c r="A198">
        <v>104</v>
      </c>
      <c r="B198">
        <v>37</v>
      </c>
      <c r="C198" t="s">
        <v>15</v>
      </c>
      <c r="D198">
        <v>4.359</v>
      </c>
      <c r="E198" t="s">
        <v>83</v>
      </c>
      <c r="F198" t="s">
        <v>115</v>
      </c>
      <c r="G198" t="s">
        <v>15</v>
      </c>
      <c r="H198" t="s">
        <v>110</v>
      </c>
      <c r="I198">
        <v>36</v>
      </c>
      <c r="J198">
        <v>0</v>
      </c>
    </row>
    <row r="199" spans="1:10">
      <c r="A199">
        <v>104</v>
      </c>
      <c r="B199">
        <v>38</v>
      </c>
      <c r="C199" t="s">
        <v>22</v>
      </c>
      <c r="D199">
        <v>3.407</v>
      </c>
      <c r="E199" t="s">
        <v>83</v>
      </c>
      <c r="F199" t="s">
        <v>115</v>
      </c>
      <c r="G199" t="s">
        <v>22</v>
      </c>
      <c r="H199" t="s">
        <v>110</v>
      </c>
      <c r="I199">
        <v>22</v>
      </c>
      <c r="J199">
        <v>0</v>
      </c>
    </row>
    <row r="200" spans="1:10">
      <c r="A200">
        <v>104</v>
      </c>
      <c r="B200">
        <v>39</v>
      </c>
      <c r="C200" t="s">
        <v>15</v>
      </c>
      <c r="D200">
        <v>8.2040000000000006</v>
      </c>
      <c r="E200" t="s">
        <v>83</v>
      </c>
      <c r="F200" t="s">
        <v>115</v>
      </c>
      <c r="G200" t="s">
        <v>15</v>
      </c>
      <c r="H200" t="s">
        <v>110</v>
      </c>
      <c r="I200">
        <v>9</v>
      </c>
      <c r="J200">
        <v>0</v>
      </c>
    </row>
    <row r="201" spans="1:10">
      <c r="A201">
        <v>104</v>
      </c>
      <c r="B201">
        <v>40</v>
      </c>
      <c r="C201" t="s">
        <v>15</v>
      </c>
      <c r="D201">
        <v>4.2539999999999996</v>
      </c>
      <c r="E201" t="s">
        <v>83</v>
      </c>
      <c r="F201" t="s">
        <v>115</v>
      </c>
      <c r="G201" t="s">
        <v>15</v>
      </c>
      <c r="H201" t="s">
        <v>110</v>
      </c>
      <c r="I201">
        <v>17</v>
      </c>
      <c r="J201">
        <v>0</v>
      </c>
    </row>
    <row r="202" spans="1:10">
      <c r="A202">
        <v>105</v>
      </c>
      <c r="B202">
        <v>2</v>
      </c>
      <c r="C202" t="s">
        <v>15</v>
      </c>
      <c r="D202">
        <v>5.1870000000000003</v>
      </c>
      <c r="E202" t="s">
        <v>19</v>
      </c>
      <c r="F202" t="s">
        <v>111</v>
      </c>
      <c r="G202" t="s">
        <v>15</v>
      </c>
      <c r="H202" t="s">
        <v>110</v>
      </c>
      <c r="I202">
        <v>4</v>
      </c>
      <c r="J202" t="s">
        <v>111</v>
      </c>
    </row>
    <row r="203" spans="1:10">
      <c r="A203">
        <v>105</v>
      </c>
      <c r="B203">
        <v>11</v>
      </c>
      <c r="C203" t="s">
        <v>15</v>
      </c>
      <c r="D203">
        <v>5.4480000000000004</v>
      </c>
      <c r="E203" t="s">
        <v>16</v>
      </c>
      <c r="F203" t="s">
        <v>109</v>
      </c>
      <c r="G203" t="s">
        <v>15</v>
      </c>
      <c r="H203" t="s">
        <v>110</v>
      </c>
      <c r="I203">
        <v>5</v>
      </c>
      <c r="J203" t="s">
        <v>109</v>
      </c>
    </row>
    <row r="204" spans="1:10">
      <c r="A204">
        <v>105</v>
      </c>
      <c r="B204">
        <v>9</v>
      </c>
      <c r="C204" t="s">
        <v>15</v>
      </c>
      <c r="D204">
        <v>6.01</v>
      </c>
      <c r="E204" t="s">
        <v>16</v>
      </c>
      <c r="F204" t="s">
        <v>109</v>
      </c>
      <c r="G204" t="s">
        <v>15</v>
      </c>
      <c r="H204" t="s">
        <v>110</v>
      </c>
      <c r="I204">
        <v>6</v>
      </c>
      <c r="J204" t="s">
        <v>109</v>
      </c>
    </row>
    <row r="205" spans="1:10">
      <c r="A205">
        <v>105</v>
      </c>
      <c r="B205">
        <v>6</v>
      </c>
      <c r="C205" t="s">
        <v>15</v>
      </c>
      <c r="D205">
        <v>4.4109999999999996</v>
      </c>
      <c r="E205" t="s">
        <v>19</v>
      </c>
      <c r="F205" t="s">
        <v>111</v>
      </c>
      <c r="G205" t="s">
        <v>15</v>
      </c>
      <c r="H205" t="s">
        <v>110</v>
      </c>
      <c r="I205">
        <v>7</v>
      </c>
      <c r="J205" t="s">
        <v>111</v>
      </c>
    </row>
    <row r="206" spans="1:10">
      <c r="A206">
        <v>105</v>
      </c>
      <c r="B206">
        <v>3</v>
      </c>
      <c r="C206" t="s">
        <v>15</v>
      </c>
      <c r="D206">
        <v>3.7</v>
      </c>
      <c r="E206" t="s">
        <v>19</v>
      </c>
      <c r="F206" t="s">
        <v>111</v>
      </c>
      <c r="G206" t="s">
        <v>15</v>
      </c>
      <c r="H206" t="s">
        <v>110</v>
      </c>
      <c r="I206">
        <v>13</v>
      </c>
      <c r="J206" t="s">
        <v>111</v>
      </c>
    </row>
    <row r="207" spans="1:10">
      <c r="A207">
        <v>105</v>
      </c>
      <c r="B207">
        <v>13</v>
      </c>
      <c r="C207" t="s">
        <v>15</v>
      </c>
      <c r="D207">
        <v>6.4880000000000004</v>
      </c>
      <c r="E207" t="s">
        <v>16</v>
      </c>
      <c r="F207" t="s">
        <v>109</v>
      </c>
      <c r="G207" t="s">
        <v>15</v>
      </c>
      <c r="H207" t="s">
        <v>110</v>
      </c>
      <c r="I207">
        <v>15</v>
      </c>
      <c r="J207" t="s">
        <v>109</v>
      </c>
    </row>
    <row r="208" spans="1:10">
      <c r="A208">
        <v>105</v>
      </c>
      <c r="B208">
        <v>5</v>
      </c>
      <c r="C208" t="s">
        <v>22</v>
      </c>
      <c r="D208">
        <v>5.6180000000000003</v>
      </c>
      <c r="E208" t="s">
        <v>19</v>
      </c>
      <c r="F208" t="s">
        <v>111</v>
      </c>
      <c r="G208" t="s">
        <v>22</v>
      </c>
      <c r="H208" t="s">
        <v>110</v>
      </c>
      <c r="I208">
        <v>16</v>
      </c>
      <c r="J208" t="s">
        <v>111</v>
      </c>
    </row>
    <row r="209" spans="1:10">
      <c r="A209">
        <v>105</v>
      </c>
      <c r="B209">
        <v>10</v>
      </c>
      <c r="C209" t="s">
        <v>22</v>
      </c>
      <c r="D209">
        <v>4.641</v>
      </c>
      <c r="E209" t="s">
        <v>16</v>
      </c>
      <c r="F209" t="s">
        <v>109</v>
      </c>
      <c r="G209" t="s">
        <v>22</v>
      </c>
      <c r="H209" t="s">
        <v>110</v>
      </c>
      <c r="I209">
        <v>20</v>
      </c>
      <c r="J209" t="s">
        <v>109</v>
      </c>
    </row>
    <row r="210" spans="1:10">
      <c r="A210">
        <v>105</v>
      </c>
      <c r="B210">
        <v>8</v>
      </c>
      <c r="C210" t="s">
        <v>22</v>
      </c>
      <c r="D210">
        <v>3.8580000000000001</v>
      </c>
      <c r="E210" t="s">
        <v>19</v>
      </c>
      <c r="F210" t="s">
        <v>111</v>
      </c>
      <c r="G210" t="s">
        <v>22</v>
      </c>
      <c r="H210" t="s">
        <v>110</v>
      </c>
      <c r="I210">
        <v>21</v>
      </c>
      <c r="J210" t="s">
        <v>111</v>
      </c>
    </row>
    <row r="211" spans="1:10">
      <c r="A211">
        <v>105</v>
      </c>
      <c r="B211">
        <v>15</v>
      </c>
      <c r="C211" t="s">
        <v>22</v>
      </c>
      <c r="D211">
        <v>5.2030000000000003</v>
      </c>
      <c r="E211" t="s">
        <v>16</v>
      </c>
      <c r="F211" t="s">
        <v>109</v>
      </c>
      <c r="G211" t="s">
        <v>22</v>
      </c>
      <c r="H211" t="s">
        <v>110</v>
      </c>
      <c r="I211">
        <v>22</v>
      </c>
      <c r="J211" t="s">
        <v>109</v>
      </c>
    </row>
    <row r="212" spans="1:10">
      <c r="A212">
        <v>105</v>
      </c>
      <c r="B212">
        <v>7</v>
      </c>
      <c r="C212" t="s">
        <v>22</v>
      </c>
      <c r="D212">
        <v>3.7949999999999999</v>
      </c>
      <c r="E212" t="s">
        <v>19</v>
      </c>
      <c r="F212" t="s">
        <v>111</v>
      </c>
      <c r="G212" t="s">
        <v>22</v>
      </c>
      <c r="H212" t="s">
        <v>110</v>
      </c>
      <c r="I212">
        <v>26</v>
      </c>
      <c r="J212" t="s">
        <v>111</v>
      </c>
    </row>
    <row r="213" spans="1:10">
      <c r="A213">
        <v>105</v>
      </c>
      <c r="B213">
        <v>16</v>
      </c>
      <c r="C213" t="s">
        <v>15</v>
      </c>
      <c r="D213">
        <v>5.6420000000000003</v>
      </c>
      <c r="E213" t="s">
        <v>16</v>
      </c>
      <c r="F213" t="s">
        <v>109</v>
      </c>
      <c r="G213" t="s">
        <v>15</v>
      </c>
      <c r="H213" t="s">
        <v>110</v>
      </c>
      <c r="I213">
        <v>28</v>
      </c>
      <c r="J213" t="s">
        <v>109</v>
      </c>
    </row>
    <row r="214" spans="1:10">
      <c r="A214">
        <v>105</v>
      </c>
      <c r="B214">
        <v>14</v>
      </c>
      <c r="C214" t="s">
        <v>22</v>
      </c>
      <c r="D214">
        <v>3.7229999999999999</v>
      </c>
      <c r="E214" t="s">
        <v>16</v>
      </c>
      <c r="F214" t="s">
        <v>109</v>
      </c>
      <c r="G214" t="s">
        <v>22</v>
      </c>
      <c r="H214" t="s">
        <v>110</v>
      </c>
      <c r="I214">
        <v>32</v>
      </c>
      <c r="J214" t="s">
        <v>109</v>
      </c>
    </row>
    <row r="215" spans="1:10">
      <c r="A215">
        <v>105</v>
      </c>
      <c r="B215">
        <v>1</v>
      </c>
      <c r="C215" t="s">
        <v>22</v>
      </c>
      <c r="D215">
        <v>3.2410000000000001</v>
      </c>
      <c r="E215" t="s">
        <v>19</v>
      </c>
      <c r="F215" t="s">
        <v>111</v>
      </c>
      <c r="G215" t="s">
        <v>22</v>
      </c>
      <c r="H215" t="s">
        <v>110</v>
      </c>
      <c r="I215">
        <v>33</v>
      </c>
      <c r="J215" t="s">
        <v>111</v>
      </c>
    </row>
    <row r="216" spans="1:10">
      <c r="A216">
        <v>105</v>
      </c>
      <c r="B216">
        <v>4</v>
      </c>
      <c r="C216" t="s">
        <v>15</v>
      </c>
      <c r="D216">
        <v>2.8660000000000001</v>
      </c>
      <c r="E216" t="s">
        <v>19</v>
      </c>
      <c r="F216" t="s">
        <v>111</v>
      </c>
      <c r="G216" t="s">
        <v>15</v>
      </c>
      <c r="H216" t="s">
        <v>110</v>
      </c>
      <c r="I216">
        <v>36</v>
      </c>
      <c r="J216" t="s">
        <v>111</v>
      </c>
    </row>
    <row r="217" spans="1:10">
      <c r="A217">
        <v>105</v>
      </c>
      <c r="B217">
        <v>12</v>
      </c>
      <c r="C217" t="s">
        <v>22</v>
      </c>
      <c r="D217">
        <v>4.7699999999999996</v>
      </c>
      <c r="E217" t="s">
        <v>16</v>
      </c>
      <c r="F217" t="s">
        <v>109</v>
      </c>
      <c r="G217" t="s">
        <v>22</v>
      </c>
      <c r="H217" t="s">
        <v>110</v>
      </c>
      <c r="I217">
        <v>38</v>
      </c>
      <c r="J217" t="s">
        <v>109</v>
      </c>
    </row>
    <row r="218" spans="1:10">
      <c r="A218">
        <v>105</v>
      </c>
      <c r="B218">
        <v>17</v>
      </c>
      <c r="C218" t="s">
        <v>15</v>
      </c>
      <c r="D218">
        <v>4.6760000000000002</v>
      </c>
      <c r="E218" t="s">
        <v>49</v>
      </c>
      <c r="F218" t="s">
        <v>113</v>
      </c>
      <c r="G218" t="s">
        <v>15</v>
      </c>
      <c r="H218" t="s">
        <v>110</v>
      </c>
      <c r="I218">
        <v>31</v>
      </c>
      <c r="J218">
        <v>0</v>
      </c>
    </row>
    <row r="219" spans="1:10">
      <c r="A219">
        <v>105</v>
      </c>
      <c r="B219">
        <v>18</v>
      </c>
      <c r="C219" t="s">
        <v>15</v>
      </c>
      <c r="D219">
        <v>5.3940000000000001</v>
      </c>
      <c r="E219" t="s">
        <v>49</v>
      </c>
      <c r="F219" t="s">
        <v>113</v>
      </c>
      <c r="G219" t="s">
        <v>15</v>
      </c>
      <c r="H219" t="s">
        <v>110</v>
      </c>
      <c r="I219">
        <v>9</v>
      </c>
      <c r="J219">
        <v>0</v>
      </c>
    </row>
    <row r="220" spans="1:10">
      <c r="A220">
        <v>105</v>
      </c>
      <c r="B220">
        <v>19</v>
      </c>
      <c r="C220" t="s">
        <v>22</v>
      </c>
      <c r="D220">
        <v>2.738</v>
      </c>
      <c r="E220" t="s">
        <v>49</v>
      </c>
      <c r="F220" t="s">
        <v>113</v>
      </c>
      <c r="G220" t="s">
        <v>22</v>
      </c>
      <c r="H220" t="s">
        <v>110</v>
      </c>
      <c r="I220">
        <v>29</v>
      </c>
      <c r="J220">
        <v>0</v>
      </c>
    </row>
    <row r="221" spans="1:10">
      <c r="A221">
        <v>105</v>
      </c>
      <c r="B221">
        <v>20</v>
      </c>
      <c r="C221" t="s">
        <v>22</v>
      </c>
      <c r="D221">
        <v>2.8839999999999999</v>
      </c>
      <c r="E221" t="s">
        <v>49</v>
      </c>
      <c r="F221" t="s">
        <v>113</v>
      </c>
      <c r="G221" t="s">
        <v>22</v>
      </c>
      <c r="H221" t="s">
        <v>110</v>
      </c>
      <c r="I221">
        <v>18</v>
      </c>
      <c r="J221">
        <v>0</v>
      </c>
    </row>
    <row r="222" spans="1:10">
      <c r="A222">
        <v>105</v>
      </c>
      <c r="B222">
        <v>21</v>
      </c>
      <c r="C222" t="s">
        <v>22</v>
      </c>
      <c r="D222">
        <v>4.3940000000000001</v>
      </c>
      <c r="E222" t="s">
        <v>49</v>
      </c>
      <c r="F222" t="s">
        <v>113</v>
      </c>
      <c r="G222" t="s">
        <v>22</v>
      </c>
      <c r="H222" t="s">
        <v>110</v>
      </c>
      <c r="I222">
        <v>39</v>
      </c>
      <c r="J222">
        <v>0</v>
      </c>
    </row>
    <row r="223" spans="1:10">
      <c r="A223">
        <v>105</v>
      </c>
      <c r="B223">
        <v>22</v>
      </c>
      <c r="C223" t="s">
        <v>15</v>
      </c>
      <c r="D223">
        <v>3.1629999999999998</v>
      </c>
      <c r="E223" t="s">
        <v>49</v>
      </c>
      <c r="F223" t="s">
        <v>113</v>
      </c>
      <c r="G223" t="s">
        <v>15</v>
      </c>
      <c r="H223" t="s">
        <v>110</v>
      </c>
      <c r="I223">
        <v>14</v>
      </c>
      <c r="J223">
        <v>0</v>
      </c>
    </row>
    <row r="224" spans="1:10">
      <c r="A224">
        <v>105</v>
      </c>
      <c r="B224">
        <v>23</v>
      </c>
      <c r="C224" t="s">
        <v>15</v>
      </c>
      <c r="D224">
        <v>3.6280000000000001</v>
      </c>
      <c r="E224" t="s">
        <v>49</v>
      </c>
      <c r="F224" t="s">
        <v>113</v>
      </c>
      <c r="G224" t="s">
        <v>15</v>
      </c>
      <c r="H224" t="s">
        <v>110</v>
      </c>
      <c r="I224">
        <v>3</v>
      </c>
      <c r="J224">
        <v>0</v>
      </c>
    </row>
    <row r="225" spans="1:10">
      <c r="A225">
        <v>105</v>
      </c>
      <c r="B225">
        <v>24</v>
      </c>
      <c r="C225" t="s">
        <v>22</v>
      </c>
      <c r="D225">
        <v>3.5390000000000001</v>
      </c>
      <c r="E225" t="s">
        <v>49</v>
      </c>
      <c r="F225" t="s">
        <v>113</v>
      </c>
      <c r="G225" t="s">
        <v>22</v>
      </c>
      <c r="H225" t="s">
        <v>110</v>
      </c>
      <c r="I225">
        <v>23</v>
      </c>
      <c r="J225">
        <v>0</v>
      </c>
    </row>
    <row r="226" spans="1:10">
      <c r="A226">
        <v>105</v>
      </c>
      <c r="B226">
        <v>25</v>
      </c>
      <c r="C226" t="s">
        <v>15</v>
      </c>
      <c r="D226">
        <v>4.9630000000000001</v>
      </c>
      <c r="E226" t="s">
        <v>66</v>
      </c>
      <c r="F226" t="s">
        <v>114</v>
      </c>
      <c r="G226" t="s">
        <v>15</v>
      </c>
      <c r="H226" t="s">
        <v>110</v>
      </c>
      <c r="I226">
        <v>37</v>
      </c>
      <c r="J226">
        <v>0</v>
      </c>
    </row>
    <row r="227" spans="1:10">
      <c r="A227">
        <v>105</v>
      </c>
      <c r="B227">
        <v>26</v>
      </c>
      <c r="C227" t="s">
        <v>22</v>
      </c>
      <c r="D227">
        <v>6.6609999999999996</v>
      </c>
      <c r="E227" t="s">
        <v>66</v>
      </c>
      <c r="F227" t="s">
        <v>114</v>
      </c>
      <c r="G227" t="s">
        <v>22</v>
      </c>
      <c r="H227" t="s">
        <v>110</v>
      </c>
      <c r="I227">
        <v>2</v>
      </c>
      <c r="J227">
        <v>0</v>
      </c>
    </row>
    <row r="228" spans="1:10">
      <c r="A228">
        <v>105</v>
      </c>
      <c r="B228">
        <v>27</v>
      </c>
      <c r="C228" t="s">
        <v>15</v>
      </c>
      <c r="D228">
        <v>4.266</v>
      </c>
      <c r="E228" t="s">
        <v>66</v>
      </c>
      <c r="F228" t="s">
        <v>114</v>
      </c>
      <c r="G228" t="s">
        <v>15</v>
      </c>
      <c r="H228" t="s">
        <v>110</v>
      </c>
      <c r="I228">
        <v>34</v>
      </c>
      <c r="J228">
        <v>0</v>
      </c>
    </row>
    <row r="229" spans="1:10">
      <c r="A229">
        <v>105</v>
      </c>
      <c r="B229">
        <v>28</v>
      </c>
      <c r="C229" t="s">
        <v>15</v>
      </c>
      <c r="D229">
        <v>3.4249999999999998</v>
      </c>
      <c r="E229" t="s">
        <v>66</v>
      </c>
      <c r="F229" t="s">
        <v>114</v>
      </c>
      <c r="G229" t="s">
        <v>15</v>
      </c>
      <c r="H229" t="s">
        <v>110</v>
      </c>
      <c r="I229">
        <v>11</v>
      </c>
      <c r="J229">
        <v>0</v>
      </c>
    </row>
    <row r="230" spans="1:10">
      <c r="A230">
        <v>105</v>
      </c>
      <c r="B230">
        <v>29</v>
      </c>
      <c r="C230" t="s">
        <v>15</v>
      </c>
      <c r="D230">
        <v>4.8360000000000003</v>
      </c>
      <c r="E230" t="s">
        <v>66</v>
      </c>
      <c r="F230" t="s">
        <v>114</v>
      </c>
      <c r="G230" t="s">
        <v>15</v>
      </c>
      <c r="H230" t="s">
        <v>110</v>
      </c>
      <c r="I230">
        <v>30</v>
      </c>
      <c r="J230">
        <v>0</v>
      </c>
    </row>
    <row r="231" spans="1:10">
      <c r="A231">
        <v>105</v>
      </c>
      <c r="B231">
        <v>30</v>
      </c>
      <c r="C231" t="s">
        <v>22</v>
      </c>
      <c r="D231">
        <v>5.4589999999999996</v>
      </c>
      <c r="E231" t="s">
        <v>66</v>
      </c>
      <c r="F231" t="s">
        <v>114</v>
      </c>
      <c r="G231" t="s">
        <v>22</v>
      </c>
      <c r="H231" t="s">
        <v>110</v>
      </c>
      <c r="I231">
        <v>8</v>
      </c>
      <c r="J231">
        <v>0</v>
      </c>
    </row>
    <row r="232" spans="1:10">
      <c r="A232">
        <v>105</v>
      </c>
      <c r="B232">
        <v>31</v>
      </c>
      <c r="C232" t="s">
        <v>22</v>
      </c>
      <c r="D232">
        <v>5.5460000000000003</v>
      </c>
      <c r="E232" t="s">
        <v>66</v>
      </c>
      <c r="F232" t="s">
        <v>114</v>
      </c>
      <c r="G232" t="s">
        <v>22</v>
      </c>
      <c r="H232" t="s">
        <v>110</v>
      </c>
      <c r="I232">
        <v>25</v>
      </c>
      <c r="J232">
        <v>0</v>
      </c>
    </row>
    <row r="233" spans="1:10">
      <c r="A233">
        <v>105</v>
      </c>
      <c r="B233">
        <v>32</v>
      </c>
      <c r="C233" t="s">
        <v>22</v>
      </c>
      <c r="D233">
        <v>4.3540000000000001</v>
      </c>
      <c r="E233" t="s">
        <v>66</v>
      </c>
      <c r="F233" t="s">
        <v>114</v>
      </c>
      <c r="G233" t="s">
        <v>22</v>
      </c>
      <c r="H233" t="s">
        <v>110</v>
      </c>
      <c r="I233">
        <v>19</v>
      </c>
      <c r="J233">
        <v>0</v>
      </c>
    </row>
    <row r="234" spans="1:10">
      <c r="A234">
        <v>105</v>
      </c>
      <c r="B234">
        <v>33</v>
      </c>
      <c r="C234" t="s">
        <v>22</v>
      </c>
      <c r="D234">
        <v>2.403</v>
      </c>
      <c r="E234" t="s">
        <v>83</v>
      </c>
      <c r="F234" t="s">
        <v>115</v>
      </c>
      <c r="G234" t="s">
        <v>22</v>
      </c>
      <c r="H234" t="s">
        <v>110</v>
      </c>
      <c r="I234">
        <v>10</v>
      </c>
      <c r="J234">
        <v>0</v>
      </c>
    </row>
    <row r="235" spans="1:10">
      <c r="A235">
        <v>105</v>
      </c>
      <c r="B235">
        <v>34</v>
      </c>
      <c r="C235" t="s">
        <v>15</v>
      </c>
      <c r="D235">
        <v>4.8499999999999996</v>
      </c>
      <c r="E235" t="s">
        <v>83</v>
      </c>
      <c r="F235" t="s">
        <v>115</v>
      </c>
      <c r="G235" t="s">
        <v>15</v>
      </c>
      <c r="H235" t="s">
        <v>110</v>
      </c>
      <c r="I235">
        <v>27</v>
      </c>
      <c r="J235">
        <v>0</v>
      </c>
    </row>
    <row r="236" spans="1:10">
      <c r="A236">
        <v>105</v>
      </c>
      <c r="B236">
        <v>35</v>
      </c>
      <c r="C236" t="s">
        <v>22</v>
      </c>
      <c r="D236">
        <v>7.609</v>
      </c>
      <c r="E236" t="s">
        <v>83</v>
      </c>
      <c r="F236" t="s">
        <v>115</v>
      </c>
      <c r="G236" t="s">
        <v>22</v>
      </c>
      <c r="H236" t="s">
        <v>110</v>
      </c>
      <c r="I236">
        <v>1</v>
      </c>
      <c r="J236">
        <v>0</v>
      </c>
    </row>
    <row r="237" spans="1:10">
      <c r="A237">
        <v>105</v>
      </c>
      <c r="B237">
        <v>36</v>
      </c>
      <c r="C237" t="s">
        <v>22</v>
      </c>
      <c r="D237">
        <v>3.5059999999999998</v>
      </c>
      <c r="E237" t="s">
        <v>83</v>
      </c>
      <c r="F237" t="s">
        <v>115</v>
      </c>
      <c r="G237" t="s">
        <v>22</v>
      </c>
      <c r="H237" t="s">
        <v>110</v>
      </c>
      <c r="I237">
        <v>24</v>
      </c>
      <c r="J237">
        <v>0</v>
      </c>
    </row>
    <row r="238" spans="1:10">
      <c r="A238">
        <v>105</v>
      </c>
      <c r="B238">
        <v>37</v>
      </c>
      <c r="C238" t="s">
        <v>15</v>
      </c>
      <c r="D238">
        <v>2.8260000000000001</v>
      </c>
      <c r="E238" t="s">
        <v>83</v>
      </c>
      <c r="F238" t="s">
        <v>115</v>
      </c>
      <c r="G238" t="s">
        <v>15</v>
      </c>
      <c r="H238" t="s">
        <v>110</v>
      </c>
      <c r="I238">
        <v>12</v>
      </c>
      <c r="J238">
        <v>0</v>
      </c>
    </row>
    <row r="239" spans="1:10">
      <c r="A239">
        <v>105</v>
      </c>
      <c r="B239">
        <v>38</v>
      </c>
      <c r="C239" t="s">
        <v>22</v>
      </c>
      <c r="D239">
        <v>2.5209999999999999</v>
      </c>
      <c r="E239" t="s">
        <v>83</v>
      </c>
      <c r="F239" t="s">
        <v>115</v>
      </c>
      <c r="G239" t="s">
        <v>22</v>
      </c>
      <c r="H239" t="s">
        <v>110</v>
      </c>
      <c r="I239">
        <v>40</v>
      </c>
      <c r="J239">
        <v>0</v>
      </c>
    </row>
    <row r="240" spans="1:10">
      <c r="A240">
        <v>105</v>
      </c>
      <c r="B240">
        <v>39</v>
      </c>
      <c r="C240" t="s">
        <v>15</v>
      </c>
      <c r="D240">
        <v>3.6429999999999998</v>
      </c>
      <c r="E240" t="s">
        <v>83</v>
      </c>
      <c r="F240" t="s">
        <v>115</v>
      </c>
      <c r="G240" t="s">
        <v>15</v>
      </c>
      <c r="H240" t="s">
        <v>110</v>
      </c>
      <c r="I240">
        <v>17</v>
      </c>
      <c r="J240">
        <v>0</v>
      </c>
    </row>
    <row r="241" spans="1:10">
      <c r="A241">
        <v>105</v>
      </c>
      <c r="B241">
        <v>40</v>
      </c>
      <c r="C241" t="s">
        <v>15</v>
      </c>
      <c r="D241">
        <v>2.93</v>
      </c>
      <c r="E241" t="s">
        <v>83</v>
      </c>
      <c r="F241" t="s">
        <v>115</v>
      </c>
      <c r="G241" t="s">
        <v>15</v>
      </c>
      <c r="H241" t="s">
        <v>110</v>
      </c>
      <c r="I241">
        <v>35</v>
      </c>
      <c r="J241">
        <v>0</v>
      </c>
    </row>
    <row r="242" spans="1:10">
      <c r="A242">
        <v>106</v>
      </c>
      <c r="B242">
        <v>4</v>
      </c>
      <c r="C242" t="s">
        <v>22</v>
      </c>
      <c r="D242">
        <v>4.8890000000000002</v>
      </c>
      <c r="E242" t="s">
        <v>19</v>
      </c>
      <c r="F242" t="s">
        <v>111</v>
      </c>
      <c r="G242" t="s">
        <v>15</v>
      </c>
      <c r="H242" t="s">
        <v>22</v>
      </c>
      <c r="I242">
        <v>2</v>
      </c>
      <c r="J242" t="s">
        <v>112</v>
      </c>
    </row>
    <row r="243" spans="1:10">
      <c r="A243">
        <v>106</v>
      </c>
      <c r="B243">
        <v>11</v>
      </c>
      <c r="C243" t="s">
        <v>22</v>
      </c>
      <c r="D243">
        <v>8.0489999999999995</v>
      </c>
      <c r="E243" t="s">
        <v>16</v>
      </c>
      <c r="F243" t="s">
        <v>109</v>
      </c>
      <c r="G243" t="s">
        <v>15</v>
      </c>
      <c r="H243" t="s">
        <v>22</v>
      </c>
      <c r="I243">
        <v>4</v>
      </c>
      <c r="J243" t="s">
        <v>116</v>
      </c>
    </row>
    <row r="244" spans="1:10">
      <c r="A244">
        <v>106</v>
      </c>
      <c r="B244">
        <v>16</v>
      </c>
      <c r="C244" t="s">
        <v>15</v>
      </c>
      <c r="D244">
        <v>5.7140000000000004</v>
      </c>
      <c r="E244" t="s">
        <v>16</v>
      </c>
      <c r="F244" t="s">
        <v>109</v>
      </c>
      <c r="G244" t="s">
        <v>15</v>
      </c>
      <c r="H244" t="s">
        <v>110</v>
      </c>
      <c r="I244">
        <v>8</v>
      </c>
      <c r="J244" t="s">
        <v>109</v>
      </c>
    </row>
    <row r="245" spans="1:10">
      <c r="A245">
        <v>106</v>
      </c>
      <c r="B245">
        <v>3</v>
      </c>
      <c r="C245" t="s">
        <v>15</v>
      </c>
      <c r="D245">
        <v>4.45</v>
      </c>
      <c r="E245" t="s">
        <v>19</v>
      </c>
      <c r="F245" t="s">
        <v>111</v>
      </c>
      <c r="G245" t="s">
        <v>15</v>
      </c>
      <c r="H245" t="s">
        <v>110</v>
      </c>
      <c r="I245">
        <v>10</v>
      </c>
      <c r="J245" t="s">
        <v>111</v>
      </c>
    </row>
    <row r="246" spans="1:10">
      <c r="A246">
        <v>106</v>
      </c>
      <c r="B246">
        <v>10</v>
      </c>
      <c r="C246" t="s">
        <v>15</v>
      </c>
      <c r="D246">
        <v>5.3620000000000001</v>
      </c>
      <c r="E246" t="s">
        <v>16</v>
      </c>
      <c r="F246" t="s">
        <v>109</v>
      </c>
      <c r="G246" t="s">
        <v>22</v>
      </c>
      <c r="H246" t="s">
        <v>22</v>
      </c>
      <c r="I246">
        <v>12</v>
      </c>
      <c r="J246" t="s">
        <v>116</v>
      </c>
    </row>
    <row r="247" spans="1:10">
      <c r="A247">
        <v>106</v>
      </c>
      <c r="B247">
        <v>8</v>
      </c>
      <c r="C247" t="s">
        <v>22</v>
      </c>
      <c r="D247">
        <v>6.1379999999999999</v>
      </c>
      <c r="E247" t="s">
        <v>19</v>
      </c>
      <c r="F247" t="s">
        <v>111</v>
      </c>
      <c r="G247" t="s">
        <v>22</v>
      </c>
      <c r="H247" t="s">
        <v>110</v>
      </c>
      <c r="I247">
        <v>14</v>
      </c>
      <c r="J247" t="s">
        <v>111</v>
      </c>
    </row>
    <row r="248" spans="1:10">
      <c r="A248">
        <v>106</v>
      </c>
      <c r="B248">
        <v>14</v>
      </c>
      <c r="C248" t="s">
        <v>15</v>
      </c>
      <c r="D248">
        <v>7.891</v>
      </c>
      <c r="E248" t="s">
        <v>16</v>
      </c>
      <c r="F248" t="s">
        <v>109</v>
      </c>
      <c r="G248" t="s">
        <v>22</v>
      </c>
      <c r="H248" t="s">
        <v>22</v>
      </c>
      <c r="I248">
        <v>16</v>
      </c>
      <c r="J248" t="s">
        <v>116</v>
      </c>
    </row>
    <row r="249" spans="1:10">
      <c r="A249">
        <v>106</v>
      </c>
      <c r="B249">
        <v>7</v>
      </c>
      <c r="C249" t="s">
        <v>22</v>
      </c>
      <c r="D249">
        <v>4.1790000000000003</v>
      </c>
      <c r="E249" t="s">
        <v>19</v>
      </c>
      <c r="F249" t="s">
        <v>111</v>
      </c>
      <c r="G249" t="s">
        <v>22</v>
      </c>
      <c r="H249" t="s">
        <v>110</v>
      </c>
      <c r="I249">
        <v>18</v>
      </c>
      <c r="J249" t="s">
        <v>111</v>
      </c>
    </row>
    <row r="250" spans="1:10">
      <c r="A250">
        <v>106</v>
      </c>
      <c r="B250">
        <v>1</v>
      </c>
      <c r="C250" t="s">
        <v>22</v>
      </c>
      <c r="D250">
        <v>7.859</v>
      </c>
      <c r="E250" t="s">
        <v>19</v>
      </c>
      <c r="F250" t="s">
        <v>111</v>
      </c>
      <c r="G250" t="s">
        <v>22</v>
      </c>
      <c r="H250" t="s">
        <v>110</v>
      </c>
      <c r="I250">
        <v>23</v>
      </c>
      <c r="J250" t="s">
        <v>111</v>
      </c>
    </row>
    <row r="251" spans="1:10">
      <c r="A251">
        <v>106</v>
      </c>
      <c r="B251">
        <v>13</v>
      </c>
      <c r="C251" t="s">
        <v>15</v>
      </c>
      <c r="D251">
        <v>6.0339999999999998</v>
      </c>
      <c r="E251" t="s">
        <v>16</v>
      </c>
      <c r="F251" t="s">
        <v>109</v>
      </c>
      <c r="G251" t="s">
        <v>15</v>
      </c>
      <c r="H251" t="s">
        <v>110</v>
      </c>
      <c r="I251">
        <v>25</v>
      </c>
      <c r="J251" t="s">
        <v>109</v>
      </c>
    </row>
    <row r="252" spans="1:10">
      <c r="A252">
        <v>106</v>
      </c>
      <c r="B252">
        <v>5</v>
      </c>
      <c r="C252" t="s">
        <v>22</v>
      </c>
      <c r="D252">
        <v>3.891</v>
      </c>
      <c r="E252" t="s">
        <v>19</v>
      </c>
      <c r="F252" t="s">
        <v>111</v>
      </c>
      <c r="G252" t="s">
        <v>22</v>
      </c>
      <c r="H252" t="s">
        <v>110</v>
      </c>
      <c r="I252">
        <v>28</v>
      </c>
      <c r="J252" t="s">
        <v>111</v>
      </c>
    </row>
    <row r="253" spans="1:10">
      <c r="A253">
        <v>106</v>
      </c>
      <c r="B253">
        <v>15</v>
      </c>
      <c r="C253" t="s">
        <v>22</v>
      </c>
      <c r="D253">
        <v>4.05</v>
      </c>
      <c r="E253" t="s">
        <v>16</v>
      </c>
      <c r="F253" t="s">
        <v>109</v>
      </c>
      <c r="G253" t="s">
        <v>22</v>
      </c>
      <c r="H253" t="s">
        <v>110</v>
      </c>
      <c r="I253">
        <v>30</v>
      </c>
      <c r="J253" t="s">
        <v>109</v>
      </c>
    </row>
    <row r="254" spans="1:10">
      <c r="A254">
        <v>106</v>
      </c>
      <c r="B254">
        <v>9</v>
      </c>
      <c r="C254" t="s">
        <v>22</v>
      </c>
      <c r="D254">
        <v>4.4829999999999997</v>
      </c>
      <c r="E254" t="s">
        <v>16</v>
      </c>
      <c r="F254" t="s">
        <v>109</v>
      </c>
      <c r="G254" t="s">
        <v>15</v>
      </c>
      <c r="H254" t="s">
        <v>22</v>
      </c>
      <c r="I254">
        <v>31</v>
      </c>
      <c r="J254" t="s">
        <v>116</v>
      </c>
    </row>
    <row r="255" spans="1:10">
      <c r="A255">
        <v>106</v>
      </c>
      <c r="B255">
        <v>2</v>
      </c>
      <c r="C255" t="s">
        <v>15</v>
      </c>
      <c r="D255">
        <v>2.411</v>
      </c>
      <c r="E255" t="s">
        <v>19</v>
      </c>
      <c r="F255" t="s">
        <v>111</v>
      </c>
      <c r="G255" t="s">
        <v>15</v>
      </c>
      <c r="H255" t="s">
        <v>110</v>
      </c>
      <c r="I255">
        <v>33</v>
      </c>
      <c r="J255" t="s">
        <v>111</v>
      </c>
    </row>
    <row r="256" spans="1:10">
      <c r="A256">
        <v>106</v>
      </c>
      <c r="B256">
        <v>12</v>
      </c>
      <c r="C256" t="s">
        <v>15</v>
      </c>
      <c r="D256">
        <v>4.3150000000000004</v>
      </c>
      <c r="E256" t="s">
        <v>16</v>
      </c>
      <c r="F256" t="s">
        <v>109</v>
      </c>
      <c r="G256" t="s">
        <v>22</v>
      </c>
      <c r="H256" t="s">
        <v>22</v>
      </c>
      <c r="I256">
        <v>37</v>
      </c>
      <c r="J256" t="s">
        <v>116</v>
      </c>
    </row>
    <row r="257" spans="1:10">
      <c r="A257">
        <v>106</v>
      </c>
      <c r="B257">
        <v>6</v>
      </c>
      <c r="C257" t="s">
        <v>15</v>
      </c>
      <c r="D257">
        <v>2.835</v>
      </c>
      <c r="E257" t="s">
        <v>19</v>
      </c>
      <c r="F257" t="s">
        <v>111</v>
      </c>
      <c r="G257" t="s">
        <v>15</v>
      </c>
      <c r="H257" t="s">
        <v>110</v>
      </c>
      <c r="I257">
        <v>38</v>
      </c>
      <c r="J257" t="s">
        <v>111</v>
      </c>
    </row>
    <row r="258" spans="1:10">
      <c r="A258">
        <v>106</v>
      </c>
      <c r="B258">
        <v>17</v>
      </c>
      <c r="C258" t="s">
        <v>15</v>
      </c>
      <c r="D258">
        <v>5.6509999999999998</v>
      </c>
      <c r="E258" t="s">
        <v>49</v>
      </c>
      <c r="F258" t="s">
        <v>113</v>
      </c>
      <c r="G258" t="s">
        <v>15</v>
      </c>
      <c r="H258" t="s">
        <v>110</v>
      </c>
      <c r="I258">
        <v>6</v>
      </c>
      <c r="J258">
        <v>0</v>
      </c>
    </row>
    <row r="259" spans="1:10">
      <c r="A259">
        <v>106</v>
      </c>
      <c r="B259">
        <v>18</v>
      </c>
      <c r="C259" t="s">
        <v>15</v>
      </c>
      <c r="D259">
        <v>4.4829999999999997</v>
      </c>
      <c r="E259" t="s">
        <v>49</v>
      </c>
      <c r="F259" t="s">
        <v>113</v>
      </c>
      <c r="G259" t="s">
        <v>15</v>
      </c>
      <c r="H259" t="s">
        <v>110</v>
      </c>
      <c r="I259">
        <v>26</v>
      </c>
      <c r="J259">
        <v>0</v>
      </c>
    </row>
    <row r="260" spans="1:10">
      <c r="A260">
        <v>106</v>
      </c>
      <c r="B260">
        <v>19</v>
      </c>
      <c r="C260" t="s">
        <v>22</v>
      </c>
      <c r="D260">
        <v>5.4109999999999996</v>
      </c>
      <c r="E260" t="s">
        <v>49</v>
      </c>
      <c r="F260" t="s">
        <v>113</v>
      </c>
      <c r="G260" t="s">
        <v>22</v>
      </c>
      <c r="H260" t="s">
        <v>110</v>
      </c>
      <c r="I260">
        <v>13</v>
      </c>
      <c r="J260">
        <v>0</v>
      </c>
    </row>
    <row r="261" spans="1:10">
      <c r="A261">
        <v>106</v>
      </c>
      <c r="B261">
        <v>20</v>
      </c>
      <c r="C261" t="s">
        <v>22</v>
      </c>
      <c r="D261">
        <v>2.4500000000000002</v>
      </c>
      <c r="E261" t="s">
        <v>49</v>
      </c>
      <c r="F261" t="s">
        <v>113</v>
      </c>
      <c r="G261" t="s">
        <v>22</v>
      </c>
      <c r="H261" t="s">
        <v>110</v>
      </c>
      <c r="I261">
        <v>20</v>
      </c>
      <c r="J261">
        <v>0</v>
      </c>
    </row>
    <row r="262" spans="1:10">
      <c r="A262">
        <v>106</v>
      </c>
      <c r="B262">
        <v>21</v>
      </c>
      <c r="C262" t="s">
        <v>22</v>
      </c>
      <c r="D262">
        <v>7.875</v>
      </c>
      <c r="E262" t="s">
        <v>49</v>
      </c>
      <c r="F262" t="s">
        <v>113</v>
      </c>
      <c r="G262" t="s">
        <v>22</v>
      </c>
      <c r="H262" t="s">
        <v>110</v>
      </c>
      <c r="I262">
        <v>32</v>
      </c>
      <c r="J262">
        <v>0</v>
      </c>
    </row>
    <row r="263" spans="1:10">
      <c r="A263">
        <v>106</v>
      </c>
      <c r="B263">
        <v>22</v>
      </c>
      <c r="C263" t="s">
        <v>15</v>
      </c>
      <c r="D263">
        <v>1.8819999999999999</v>
      </c>
      <c r="E263" t="s">
        <v>49</v>
      </c>
      <c r="F263" t="s">
        <v>113</v>
      </c>
      <c r="G263" t="s">
        <v>15</v>
      </c>
      <c r="H263" t="s">
        <v>110</v>
      </c>
      <c r="I263">
        <v>36</v>
      </c>
      <c r="J263">
        <v>0</v>
      </c>
    </row>
    <row r="264" spans="1:10">
      <c r="A264">
        <v>106</v>
      </c>
      <c r="B264">
        <v>23</v>
      </c>
      <c r="C264" t="s">
        <v>15</v>
      </c>
      <c r="D264">
        <v>6.1379999999999999</v>
      </c>
      <c r="E264" t="s">
        <v>49</v>
      </c>
      <c r="F264" t="s">
        <v>113</v>
      </c>
      <c r="G264" t="s">
        <v>15</v>
      </c>
      <c r="H264" t="s">
        <v>110</v>
      </c>
      <c r="I264">
        <v>21</v>
      </c>
      <c r="J264">
        <v>0</v>
      </c>
    </row>
    <row r="265" spans="1:10">
      <c r="A265">
        <v>106</v>
      </c>
      <c r="B265">
        <v>24</v>
      </c>
      <c r="C265" t="s">
        <v>22</v>
      </c>
      <c r="D265">
        <v>6.0730000000000004</v>
      </c>
      <c r="E265" t="s">
        <v>49</v>
      </c>
      <c r="F265" t="s">
        <v>113</v>
      </c>
      <c r="G265" t="s">
        <v>22</v>
      </c>
      <c r="H265" t="s">
        <v>110</v>
      </c>
      <c r="I265">
        <v>3</v>
      </c>
      <c r="J265">
        <v>0</v>
      </c>
    </row>
    <row r="266" spans="1:10">
      <c r="A266">
        <v>106</v>
      </c>
      <c r="B266">
        <v>25</v>
      </c>
      <c r="C266" t="s">
        <v>15</v>
      </c>
      <c r="D266">
        <v>4.5780000000000003</v>
      </c>
      <c r="E266" t="s">
        <v>66</v>
      </c>
      <c r="F266" t="s">
        <v>114</v>
      </c>
      <c r="G266" t="s">
        <v>15</v>
      </c>
      <c r="H266" t="s">
        <v>110</v>
      </c>
      <c r="I266">
        <v>40</v>
      </c>
      <c r="J266">
        <v>0</v>
      </c>
    </row>
    <row r="267" spans="1:10">
      <c r="A267">
        <v>106</v>
      </c>
      <c r="B267">
        <v>26</v>
      </c>
      <c r="C267" t="s">
        <v>22</v>
      </c>
      <c r="D267">
        <v>5.851</v>
      </c>
      <c r="E267" t="s">
        <v>66</v>
      </c>
      <c r="F267" t="s">
        <v>114</v>
      </c>
      <c r="G267" t="s">
        <v>22</v>
      </c>
      <c r="H267" t="s">
        <v>110</v>
      </c>
      <c r="I267">
        <v>35</v>
      </c>
      <c r="J267">
        <v>0</v>
      </c>
    </row>
    <row r="268" spans="1:10">
      <c r="A268">
        <v>106</v>
      </c>
      <c r="B268">
        <v>27</v>
      </c>
      <c r="C268" t="s">
        <v>15</v>
      </c>
      <c r="D268">
        <v>3.6589999999999998</v>
      </c>
      <c r="E268" t="s">
        <v>66</v>
      </c>
      <c r="F268" t="s">
        <v>114</v>
      </c>
      <c r="G268" t="s">
        <v>15</v>
      </c>
      <c r="H268" t="s">
        <v>110</v>
      </c>
      <c r="I268">
        <v>19</v>
      </c>
      <c r="J268">
        <v>0</v>
      </c>
    </row>
    <row r="269" spans="1:10">
      <c r="A269">
        <v>106</v>
      </c>
      <c r="B269">
        <v>28</v>
      </c>
      <c r="C269" t="s">
        <v>15</v>
      </c>
      <c r="D269">
        <v>8.9030000000000005</v>
      </c>
      <c r="E269" t="s">
        <v>66</v>
      </c>
      <c r="F269" t="s">
        <v>114</v>
      </c>
      <c r="G269" t="s">
        <v>15</v>
      </c>
      <c r="H269" t="s">
        <v>110</v>
      </c>
      <c r="I269">
        <v>1</v>
      </c>
      <c r="J269">
        <v>0</v>
      </c>
    </row>
    <row r="270" spans="1:10">
      <c r="A270">
        <v>106</v>
      </c>
      <c r="B270">
        <v>29</v>
      </c>
      <c r="C270" t="s">
        <v>15</v>
      </c>
      <c r="D270">
        <v>5.98</v>
      </c>
      <c r="E270" t="s">
        <v>66</v>
      </c>
      <c r="F270" t="s">
        <v>114</v>
      </c>
      <c r="G270" t="s">
        <v>15</v>
      </c>
      <c r="H270" t="s">
        <v>110</v>
      </c>
      <c r="I270">
        <v>22</v>
      </c>
      <c r="J270">
        <v>0</v>
      </c>
    </row>
    <row r="271" spans="1:10">
      <c r="A271">
        <v>106</v>
      </c>
      <c r="B271">
        <v>30</v>
      </c>
      <c r="C271" t="s">
        <v>22</v>
      </c>
      <c r="D271">
        <v>5.0979999999999999</v>
      </c>
      <c r="E271" t="s">
        <v>66</v>
      </c>
      <c r="F271" t="s">
        <v>114</v>
      </c>
      <c r="G271" t="s">
        <v>22</v>
      </c>
      <c r="H271" t="s">
        <v>110</v>
      </c>
      <c r="I271">
        <v>11</v>
      </c>
      <c r="J271">
        <v>0</v>
      </c>
    </row>
    <row r="272" spans="1:10">
      <c r="A272">
        <v>106</v>
      </c>
      <c r="B272">
        <v>31</v>
      </c>
      <c r="C272" t="s">
        <v>22</v>
      </c>
      <c r="D272">
        <v>3.5150000000000001</v>
      </c>
      <c r="E272" t="s">
        <v>66</v>
      </c>
      <c r="F272" t="s">
        <v>114</v>
      </c>
      <c r="G272" t="s">
        <v>22</v>
      </c>
      <c r="H272" t="s">
        <v>110</v>
      </c>
      <c r="I272">
        <v>29</v>
      </c>
      <c r="J272">
        <v>0</v>
      </c>
    </row>
    <row r="273" spans="1:10">
      <c r="A273">
        <v>106</v>
      </c>
      <c r="B273">
        <v>32</v>
      </c>
      <c r="C273" t="s">
        <v>22</v>
      </c>
      <c r="D273">
        <v>7.4669999999999996</v>
      </c>
      <c r="E273" t="s">
        <v>66</v>
      </c>
      <c r="F273" t="s">
        <v>114</v>
      </c>
      <c r="G273" t="s">
        <v>22</v>
      </c>
      <c r="H273" t="s">
        <v>110</v>
      </c>
      <c r="I273">
        <v>9</v>
      </c>
      <c r="J273">
        <v>0</v>
      </c>
    </row>
    <row r="274" spans="1:10">
      <c r="A274">
        <v>106</v>
      </c>
      <c r="B274">
        <v>33</v>
      </c>
      <c r="C274" t="s">
        <v>22</v>
      </c>
      <c r="D274">
        <v>1.6339999999999999</v>
      </c>
      <c r="E274" t="s">
        <v>83</v>
      </c>
      <c r="F274" t="s">
        <v>115</v>
      </c>
      <c r="G274" t="s">
        <v>22</v>
      </c>
      <c r="H274" t="s">
        <v>110</v>
      </c>
      <c r="I274">
        <v>39</v>
      </c>
      <c r="J274">
        <v>0</v>
      </c>
    </row>
    <row r="275" spans="1:10">
      <c r="A275">
        <v>106</v>
      </c>
      <c r="B275">
        <v>34</v>
      </c>
      <c r="C275" t="s">
        <v>15</v>
      </c>
      <c r="D275">
        <v>2.6989999999999998</v>
      </c>
      <c r="E275" t="s">
        <v>83</v>
      </c>
      <c r="F275" t="s">
        <v>115</v>
      </c>
      <c r="G275" t="s">
        <v>15</v>
      </c>
      <c r="H275" t="s">
        <v>110</v>
      </c>
      <c r="I275">
        <v>34</v>
      </c>
      <c r="J275">
        <v>0</v>
      </c>
    </row>
    <row r="276" spans="1:10">
      <c r="A276">
        <v>106</v>
      </c>
      <c r="B276">
        <v>35</v>
      </c>
      <c r="C276" t="s">
        <v>22</v>
      </c>
      <c r="D276">
        <v>2.0510000000000002</v>
      </c>
      <c r="E276" t="s">
        <v>83</v>
      </c>
      <c r="F276" t="s">
        <v>115</v>
      </c>
      <c r="G276" t="s">
        <v>22</v>
      </c>
      <c r="H276" t="s">
        <v>110</v>
      </c>
      <c r="I276">
        <v>17</v>
      </c>
      <c r="J276">
        <v>0</v>
      </c>
    </row>
    <row r="277" spans="1:10">
      <c r="A277">
        <v>106</v>
      </c>
      <c r="B277">
        <v>36</v>
      </c>
      <c r="C277" t="s">
        <v>22</v>
      </c>
      <c r="D277">
        <v>4.0670000000000002</v>
      </c>
      <c r="E277" t="s">
        <v>83</v>
      </c>
      <c r="F277" t="s">
        <v>115</v>
      </c>
      <c r="G277" t="s">
        <v>22</v>
      </c>
      <c r="H277" t="s">
        <v>110</v>
      </c>
      <c r="I277">
        <v>15</v>
      </c>
      <c r="J277">
        <v>0</v>
      </c>
    </row>
    <row r="278" spans="1:10">
      <c r="A278">
        <v>106</v>
      </c>
      <c r="B278">
        <v>37</v>
      </c>
      <c r="C278" t="s">
        <v>15</v>
      </c>
      <c r="D278">
        <v>3.4830000000000001</v>
      </c>
      <c r="E278" t="s">
        <v>83</v>
      </c>
      <c r="F278" t="s">
        <v>115</v>
      </c>
      <c r="G278" t="s">
        <v>15</v>
      </c>
      <c r="H278" t="s">
        <v>110</v>
      </c>
      <c r="I278">
        <v>24</v>
      </c>
      <c r="J278">
        <v>0</v>
      </c>
    </row>
    <row r="279" spans="1:10">
      <c r="A279">
        <v>106</v>
      </c>
      <c r="B279">
        <v>38</v>
      </c>
      <c r="C279" t="s">
        <v>22</v>
      </c>
      <c r="D279">
        <v>3.0350000000000001</v>
      </c>
      <c r="E279" t="s">
        <v>83</v>
      </c>
      <c r="F279" t="s">
        <v>115</v>
      </c>
      <c r="G279" t="s">
        <v>22</v>
      </c>
      <c r="H279" t="s">
        <v>110</v>
      </c>
      <c r="I279">
        <v>5</v>
      </c>
      <c r="J279">
        <v>0</v>
      </c>
    </row>
    <row r="280" spans="1:10">
      <c r="A280">
        <v>106</v>
      </c>
      <c r="B280">
        <v>39</v>
      </c>
      <c r="C280" t="s">
        <v>15</v>
      </c>
      <c r="D280">
        <v>6.0979999999999999</v>
      </c>
      <c r="E280" t="s">
        <v>83</v>
      </c>
      <c r="F280" t="s">
        <v>115</v>
      </c>
      <c r="G280" t="s">
        <v>15</v>
      </c>
      <c r="H280" t="s">
        <v>110</v>
      </c>
      <c r="I280">
        <v>27</v>
      </c>
      <c r="J280">
        <v>0</v>
      </c>
    </row>
    <row r="281" spans="1:10">
      <c r="A281">
        <v>106</v>
      </c>
      <c r="B281">
        <v>40</v>
      </c>
      <c r="C281" t="s">
        <v>22</v>
      </c>
      <c r="D281">
        <v>3.5779999999999998</v>
      </c>
      <c r="E281" t="s">
        <v>83</v>
      </c>
      <c r="F281" t="s">
        <v>115</v>
      </c>
      <c r="G281" t="s">
        <v>15</v>
      </c>
      <c r="H281" t="s">
        <v>22</v>
      </c>
      <c r="I281">
        <v>7</v>
      </c>
      <c r="J281">
        <v>0</v>
      </c>
    </row>
    <row r="282" spans="1:10">
      <c r="A282">
        <v>107</v>
      </c>
      <c r="B282">
        <v>5</v>
      </c>
      <c r="C282" t="s">
        <v>22</v>
      </c>
      <c r="D282">
        <v>5.8330000000000002</v>
      </c>
      <c r="E282" t="s">
        <v>19</v>
      </c>
      <c r="F282" t="s">
        <v>111</v>
      </c>
      <c r="G282" t="s">
        <v>22</v>
      </c>
      <c r="H282" t="s">
        <v>110</v>
      </c>
      <c r="I282">
        <v>4</v>
      </c>
      <c r="J282" t="s">
        <v>111</v>
      </c>
    </row>
    <row r="283" spans="1:10">
      <c r="A283">
        <v>107</v>
      </c>
      <c r="B283">
        <v>13</v>
      </c>
      <c r="C283" t="s">
        <v>22</v>
      </c>
      <c r="D283">
        <v>5.1539999999999999</v>
      </c>
      <c r="E283" t="s">
        <v>16</v>
      </c>
      <c r="F283" t="s">
        <v>109</v>
      </c>
      <c r="G283" t="s">
        <v>15</v>
      </c>
      <c r="H283" t="s">
        <v>22</v>
      </c>
      <c r="I283">
        <v>5</v>
      </c>
      <c r="J283" t="s">
        <v>116</v>
      </c>
    </row>
    <row r="284" spans="1:10">
      <c r="A284">
        <v>107</v>
      </c>
      <c r="B284">
        <v>14</v>
      </c>
      <c r="C284" t="s">
        <v>22</v>
      </c>
      <c r="D284">
        <v>6.4169999999999998</v>
      </c>
      <c r="E284" t="s">
        <v>16</v>
      </c>
      <c r="F284" t="s">
        <v>109</v>
      </c>
      <c r="G284" t="s">
        <v>22</v>
      </c>
      <c r="H284" t="s">
        <v>110</v>
      </c>
      <c r="I284">
        <v>6</v>
      </c>
      <c r="J284" t="s">
        <v>109</v>
      </c>
    </row>
    <row r="285" spans="1:10">
      <c r="A285">
        <v>107</v>
      </c>
      <c r="B285">
        <v>4</v>
      </c>
      <c r="C285" t="s">
        <v>15</v>
      </c>
      <c r="D285">
        <v>3.5550000000000002</v>
      </c>
      <c r="E285" t="s">
        <v>19</v>
      </c>
      <c r="F285" t="s">
        <v>111</v>
      </c>
      <c r="G285" t="s">
        <v>15</v>
      </c>
      <c r="H285" t="s">
        <v>110</v>
      </c>
      <c r="I285">
        <v>9</v>
      </c>
      <c r="J285" t="s">
        <v>111</v>
      </c>
    </row>
    <row r="286" spans="1:10">
      <c r="A286">
        <v>107</v>
      </c>
      <c r="B286">
        <v>7</v>
      </c>
      <c r="C286" t="s">
        <v>22</v>
      </c>
      <c r="D286">
        <v>4.1710000000000003</v>
      </c>
      <c r="E286" t="s">
        <v>19</v>
      </c>
      <c r="F286" t="s">
        <v>111</v>
      </c>
      <c r="G286" t="s">
        <v>22</v>
      </c>
      <c r="H286" t="s">
        <v>110</v>
      </c>
      <c r="I286">
        <v>12</v>
      </c>
      <c r="J286" t="s">
        <v>111</v>
      </c>
    </row>
    <row r="287" spans="1:10">
      <c r="A287">
        <v>107</v>
      </c>
      <c r="B287">
        <v>16</v>
      </c>
      <c r="C287" t="s">
        <v>15</v>
      </c>
      <c r="D287">
        <v>5.69</v>
      </c>
      <c r="E287" t="s">
        <v>16</v>
      </c>
      <c r="F287" t="s">
        <v>109</v>
      </c>
      <c r="G287" t="s">
        <v>15</v>
      </c>
      <c r="H287" t="s">
        <v>110</v>
      </c>
      <c r="I287">
        <v>13</v>
      </c>
      <c r="J287" t="s">
        <v>109</v>
      </c>
    </row>
    <row r="288" spans="1:10">
      <c r="A288">
        <v>107</v>
      </c>
      <c r="B288">
        <v>8</v>
      </c>
      <c r="C288" t="s">
        <v>22</v>
      </c>
      <c r="D288">
        <v>3.77</v>
      </c>
      <c r="E288" t="s">
        <v>19</v>
      </c>
      <c r="F288" t="s">
        <v>111</v>
      </c>
      <c r="G288" t="s">
        <v>22</v>
      </c>
      <c r="H288" t="s">
        <v>110</v>
      </c>
      <c r="I288">
        <v>17</v>
      </c>
      <c r="J288" t="s">
        <v>111</v>
      </c>
    </row>
    <row r="289" spans="1:10">
      <c r="A289">
        <v>107</v>
      </c>
      <c r="B289">
        <v>15</v>
      </c>
      <c r="C289" t="s">
        <v>22</v>
      </c>
      <c r="D289">
        <v>6.0190000000000001</v>
      </c>
      <c r="E289" t="s">
        <v>16</v>
      </c>
      <c r="F289" t="s">
        <v>109</v>
      </c>
      <c r="G289" t="s">
        <v>22</v>
      </c>
      <c r="H289" t="s">
        <v>110</v>
      </c>
      <c r="I289">
        <v>18</v>
      </c>
      <c r="J289" t="s">
        <v>109</v>
      </c>
    </row>
    <row r="290" spans="1:10">
      <c r="A290">
        <v>107</v>
      </c>
      <c r="B290">
        <v>3</v>
      </c>
      <c r="C290" t="s">
        <v>15</v>
      </c>
      <c r="D290">
        <v>3.89</v>
      </c>
      <c r="E290" t="s">
        <v>19</v>
      </c>
      <c r="F290" t="s">
        <v>111</v>
      </c>
      <c r="G290" t="s">
        <v>15</v>
      </c>
      <c r="H290" t="s">
        <v>110</v>
      </c>
      <c r="I290">
        <v>21</v>
      </c>
      <c r="J290" t="s">
        <v>111</v>
      </c>
    </row>
    <row r="291" spans="1:10">
      <c r="A291">
        <v>107</v>
      </c>
      <c r="B291">
        <v>11</v>
      </c>
      <c r="C291" t="s">
        <v>15</v>
      </c>
      <c r="D291">
        <v>3.754</v>
      </c>
      <c r="E291" t="s">
        <v>16</v>
      </c>
      <c r="F291" t="s">
        <v>109</v>
      </c>
      <c r="G291" t="s">
        <v>15</v>
      </c>
      <c r="H291" t="s">
        <v>110</v>
      </c>
      <c r="I291">
        <v>24</v>
      </c>
      <c r="J291" t="s">
        <v>109</v>
      </c>
    </row>
    <row r="292" spans="1:10">
      <c r="A292">
        <v>107</v>
      </c>
      <c r="B292">
        <v>2</v>
      </c>
      <c r="C292" t="s">
        <v>15</v>
      </c>
      <c r="D292">
        <v>3.69</v>
      </c>
      <c r="E292" t="s">
        <v>19</v>
      </c>
      <c r="F292" t="s">
        <v>111</v>
      </c>
      <c r="G292" t="s">
        <v>15</v>
      </c>
      <c r="H292" t="s">
        <v>110</v>
      </c>
      <c r="I292">
        <v>26</v>
      </c>
      <c r="J292" t="s">
        <v>111</v>
      </c>
    </row>
    <row r="293" spans="1:10">
      <c r="A293">
        <v>107</v>
      </c>
      <c r="B293">
        <v>12</v>
      </c>
      <c r="C293" t="s">
        <v>22</v>
      </c>
      <c r="D293">
        <v>4.3220000000000001</v>
      </c>
      <c r="E293" t="s">
        <v>16</v>
      </c>
      <c r="F293" t="s">
        <v>109</v>
      </c>
      <c r="G293" t="s">
        <v>22</v>
      </c>
      <c r="H293" t="s">
        <v>110</v>
      </c>
      <c r="I293">
        <v>28</v>
      </c>
      <c r="J293" t="s">
        <v>109</v>
      </c>
    </row>
    <row r="294" spans="1:10">
      <c r="A294">
        <v>107</v>
      </c>
      <c r="B294">
        <v>6</v>
      </c>
      <c r="C294" t="s">
        <v>15</v>
      </c>
      <c r="D294">
        <v>3.786</v>
      </c>
      <c r="E294" t="s">
        <v>19</v>
      </c>
      <c r="F294" t="s">
        <v>111</v>
      </c>
      <c r="G294" t="s">
        <v>15</v>
      </c>
      <c r="H294" t="s">
        <v>110</v>
      </c>
      <c r="I294">
        <v>32</v>
      </c>
      <c r="J294" t="s">
        <v>111</v>
      </c>
    </row>
    <row r="295" spans="1:10">
      <c r="A295">
        <v>107</v>
      </c>
      <c r="B295">
        <v>10</v>
      </c>
      <c r="C295" t="s">
        <v>22</v>
      </c>
      <c r="D295">
        <v>5.5620000000000003</v>
      </c>
      <c r="E295" t="s">
        <v>16</v>
      </c>
      <c r="F295" t="s">
        <v>109</v>
      </c>
      <c r="G295" t="s">
        <v>22</v>
      </c>
      <c r="H295" t="s">
        <v>110</v>
      </c>
      <c r="I295">
        <v>33</v>
      </c>
      <c r="J295" t="s">
        <v>109</v>
      </c>
    </row>
    <row r="296" spans="1:10">
      <c r="A296">
        <v>107</v>
      </c>
      <c r="B296">
        <v>9</v>
      </c>
      <c r="C296" t="s">
        <v>15</v>
      </c>
      <c r="D296">
        <v>5.2430000000000003</v>
      </c>
      <c r="E296" t="s">
        <v>16</v>
      </c>
      <c r="F296" t="s">
        <v>109</v>
      </c>
      <c r="G296" t="s">
        <v>15</v>
      </c>
      <c r="H296" t="s">
        <v>110</v>
      </c>
      <c r="I296">
        <v>36</v>
      </c>
      <c r="J296" t="s">
        <v>109</v>
      </c>
    </row>
    <row r="297" spans="1:10">
      <c r="A297">
        <v>107</v>
      </c>
      <c r="B297">
        <v>1</v>
      </c>
      <c r="C297" t="s">
        <v>22</v>
      </c>
      <c r="D297">
        <v>3.1949999999999998</v>
      </c>
      <c r="E297" t="s">
        <v>19</v>
      </c>
      <c r="F297" t="s">
        <v>111</v>
      </c>
      <c r="G297" t="s">
        <v>22</v>
      </c>
      <c r="H297" t="s">
        <v>110</v>
      </c>
      <c r="I297">
        <v>38</v>
      </c>
      <c r="J297" t="s">
        <v>111</v>
      </c>
    </row>
    <row r="298" spans="1:10">
      <c r="A298">
        <v>107</v>
      </c>
      <c r="B298">
        <v>17</v>
      </c>
      <c r="C298" t="s">
        <v>15</v>
      </c>
      <c r="D298">
        <v>3.306</v>
      </c>
      <c r="E298" t="s">
        <v>49</v>
      </c>
      <c r="F298" t="s">
        <v>113</v>
      </c>
      <c r="G298" t="s">
        <v>15</v>
      </c>
      <c r="H298" t="s">
        <v>110</v>
      </c>
      <c r="I298">
        <v>27</v>
      </c>
      <c r="J298">
        <v>0</v>
      </c>
    </row>
    <row r="299" spans="1:10">
      <c r="A299">
        <v>107</v>
      </c>
      <c r="B299">
        <v>18</v>
      </c>
      <c r="C299" t="s">
        <v>15</v>
      </c>
      <c r="D299">
        <v>3.7229999999999999</v>
      </c>
      <c r="E299" t="s">
        <v>49</v>
      </c>
      <c r="F299" t="s">
        <v>113</v>
      </c>
      <c r="G299" t="s">
        <v>15</v>
      </c>
      <c r="H299" t="s">
        <v>110</v>
      </c>
      <c r="I299">
        <v>40</v>
      </c>
      <c r="J299">
        <v>0</v>
      </c>
    </row>
    <row r="300" spans="1:10">
      <c r="A300">
        <v>107</v>
      </c>
      <c r="B300">
        <v>19</v>
      </c>
      <c r="C300" t="s">
        <v>22</v>
      </c>
      <c r="D300">
        <v>4.0659999999999998</v>
      </c>
      <c r="E300" t="s">
        <v>49</v>
      </c>
      <c r="F300" t="s">
        <v>113</v>
      </c>
      <c r="G300" t="s">
        <v>22</v>
      </c>
      <c r="H300" t="s">
        <v>110</v>
      </c>
      <c r="I300">
        <v>7</v>
      </c>
      <c r="J300">
        <v>0</v>
      </c>
    </row>
    <row r="301" spans="1:10">
      <c r="A301">
        <v>107</v>
      </c>
      <c r="B301">
        <v>20</v>
      </c>
      <c r="C301" t="s">
        <v>22</v>
      </c>
      <c r="D301">
        <v>3.85</v>
      </c>
      <c r="E301" t="s">
        <v>49</v>
      </c>
      <c r="F301" t="s">
        <v>113</v>
      </c>
      <c r="G301" t="s">
        <v>22</v>
      </c>
      <c r="H301" t="s">
        <v>110</v>
      </c>
      <c r="I301">
        <v>3</v>
      </c>
      <c r="J301">
        <v>0</v>
      </c>
    </row>
    <row r="302" spans="1:10">
      <c r="A302">
        <v>107</v>
      </c>
      <c r="B302">
        <v>21</v>
      </c>
      <c r="C302" t="s">
        <v>22</v>
      </c>
      <c r="D302">
        <v>3.4350000000000001</v>
      </c>
      <c r="E302" t="s">
        <v>49</v>
      </c>
      <c r="F302" t="s">
        <v>113</v>
      </c>
      <c r="G302" t="s">
        <v>22</v>
      </c>
      <c r="H302" t="s">
        <v>110</v>
      </c>
      <c r="I302">
        <v>34</v>
      </c>
      <c r="J302">
        <v>0</v>
      </c>
    </row>
    <row r="303" spans="1:10">
      <c r="A303">
        <v>107</v>
      </c>
      <c r="B303">
        <v>22</v>
      </c>
      <c r="C303" t="s">
        <v>15</v>
      </c>
      <c r="D303">
        <v>3.9390000000000001</v>
      </c>
      <c r="E303" t="s">
        <v>49</v>
      </c>
      <c r="F303" t="s">
        <v>113</v>
      </c>
      <c r="G303" t="s">
        <v>15</v>
      </c>
      <c r="H303" t="s">
        <v>110</v>
      </c>
      <c r="I303">
        <v>19</v>
      </c>
      <c r="J303">
        <v>0</v>
      </c>
    </row>
    <row r="304" spans="1:10">
      <c r="A304">
        <v>107</v>
      </c>
      <c r="B304">
        <v>23</v>
      </c>
      <c r="C304" t="s">
        <v>15</v>
      </c>
      <c r="D304">
        <v>3.819</v>
      </c>
      <c r="E304" t="s">
        <v>49</v>
      </c>
      <c r="F304" t="s">
        <v>113</v>
      </c>
      <c r="G304" t="s">
        <v>15</v>
      </c>
      <c r="H304" t="s">
        <v>110</v>
      </c>
      <c r="I304">
        <v>15</v>
      </c>
      <c r="J304">
        <v>0</v>
      </c>
    </row>
    <row r="305" spans="1:10">
      <c r="A305">
        <v>107</v>
      </c>
      <c r="B305">
        <v>24</v>
      </c>
      <c r="C305" t="s">
        <v>22</v>
      </c>
      <c r="D305">
        <v>3.948</v>
      </c>
      <c r="E305" t="s">
        <v>49</v>
      </c>
      <c r="F305" t="s">
        <v>113</v>
      </c>
      <c r="G305" t="s">
        <v>22</v>
      </c>
      <c r="H305" t="s">
        <v>110</v>
      </c>
      <c r="I305">
        <v>22</v>
      </c>
      <c r="J305">
        <v>0</v>
      </c>
    </row>
    <row r="306" spans="1:10">
      <c r="A306">
        <v>107</v>
      </c>
      <c r="B306">
        <v>25</v>
      </c>
      <c r="C306" t="s">
        <v>15</v>
      </c>
      <c r="D306">
        <v>3.9470000000000001</v>
      </c>
      <c r="E306" t="s">
        <v>66</v>
      </c>
      <c r="F306" t="s">
        <v>114</v>
      </c>
      <c r="G306" t="s">
        <v>15</v>
      </c>
      <c r="H306" t="s">
        <v>110</v>
      </c>
      <c r="I306">
        <v>37</v>
      </c>
      <c r="J306">
        <v>0</v>
      </c>
    </row>
    <row r="307" spans="1:10">
      <c r="A307">
        <v>107</v>
      </c>
      <c r="B307">
        <v>26</v>
      </c>
      <c r="C307" t="s">
        <v>22</v>
      </c>
      <c r="D307">
        <v>4.22</v>
      </c>
      <c r="E307" t="s">
        <v>66</v>
      </c>
      <c r="F307" t="s">
        <v>114</v>
      </c>
      <c r="G307" t="s">
        <v>22</v>
      </c>
      <c r="H307" t="s">
        <v>110</v>
      </c>
      <c r="I307">
        <v>8</v>
      </c>
      <c r="J307">
        <v>0</v>
      </c>
    </row>
    <row r="308" spans="1:10">
      <c r="A308">
        <v>107</v>
      </c>
      <c r="B308">
        <v>27</v>
      </c>
      <c r="C308" t="s">
        <v>15</v>
      </c>
      <c r="D308">
        <v>4.0419999999999998</v>
      </c>
      <c r="E308" t="s">
        <v>66</v>
      </c>
      <c r="F308" t="s">
        <v>114</v>
      </c>
      <c r="G308" t="s">
        <v>15</v>
      </c>
      <c r="H308" t="s">
        <v>110</v>
      </c>
      <c r="I308">
        <v>30</v>
      </c>
      <c r="J308">
        <v>0</v>
      </c>
    </row>
    <row r="309" spans="1:10">
      <c r="A309">
        <v>107</v>
      </c>
      <c r="B309">
        <v>28</v>
      </c>
      <c r="C309" t="s">
        <v>15</v>
      </c>
      <c r="D309">
        <v>8.1639999999999997</v>
      </c>
      <c r="E309" t="s">
        <v>66</v>
      </c>
      <c r="F309" t="s">
        <v>114</v>
      </c>
      <c r="G309" t="s">
        <v>15</v>
      </c>
      <c r="H309" t="s">
        <v>110</v>
      </c>
      <c r="I309">
        <v>35</v>
      </c>
      <c r="J309">
        <v>0</v>
      </c>
    </row>
    <row r="310" spans="1:10">
      <c r="A310">
        <v>107</v>
      </c>
      <c r="B310">
        <v>29</v>
      </c>
      <c r="C310" t="s">
        <v>15</v>
      </c>
      <c r="D310">
        <v>11.28</v>
      </c>
      <c r="E310" t="s">
        <v>66</v>
      </c>
      <c r="F310" t="s">
        <v>114</v>
      </c>
      <c r="G310" t="s">
        <v>15</v>
      </c>
      <c r="H310" t="s">
        <v>110</v>
      </c>
      <c r="I310">
        <v>1</v>
      </c>
      <c r="J310">
        <v>0</v>
      </c>
    </row>
    <row r="311" spans="1:10">
      <c r="A311">
        <v>107</v>
      </c>
      <c r="B311">
        <v>30</v>
      </c>
      <c r="C311" t="s">
        <v>22</v>
      </c>
      <c r="D311">
        <v>3.69</v>
      </c>
      <c r="E311" t="s">
        <v>66</v>
      </c>
      <c r="F311" t="s">
        <v>114</v>
      </c>
      <c r="G311" t="s">
        <v>22</v>
      </c>
      <c r="H311" t="s">
        <v>110</v>
      </c>
      <c r="I311">
        <v>23</v>
      </c>
      <c r="J311">
        <v>0</v>
      </c>
    </row>
    <row r="312" spans="1:10">
      <c r="A312">
        <v>107</v>
      </c>
      <c r="B312">
        <v>31</v>
      </c>
      <c r="C312" t="s">
        <v>22</v>
      </c>
      <c r="D312">
        <v>3.4830000000000001</v>
      </c>
      <c r="E312" t="s">
        <v>66</v>
      </c>
      <c r="F312" t="s">
        <v>114</v>
      </c>
      <c r="G312" t="s">
        <v>22</v>
      </c>
      <c r="H312" t="s">
        <v>110</v>
      </c>
      <c r="I312">
        <v>20</v>
      </c>
      <c r="J312">
        <v>0</v>
      </c>
    </row>
    <row r="313" spans="1:10">
      <c r="A313">
        <v>107</v>
      </c>
      <c r="B313">
        <v>32</v>
      </c>
      <c r="C313" t="s">
        <v>22</v>
      </c>
      <c r="D313">
        <v>4.899</v>
      </c>
      <c r="E313" t="s">
        <v>66</v>
      </c>
      <c r="F313" t="s">
        <v>114</v>
      </c>
      <c r="G313" t="s">
        <v>22</v>
      </c>
      <c r="H313" t="s">
        <v>110</v>
      </c>
      <c r="I313">
        <v>14</v>
      </c>
      <c r="J313">
        <v>0</v>
      </c>
    </row>
    <row r="314" spans="1:10">
      <c r="A314">
        <v>107</v>
      </c>
      <c r="B314">
        <v>33</v>
      </c>
      <c r="C314" t="s">
        <v>22</v>
      </c>
      <c r="D314">
        <v>3.3220000000000001</v>
      </c>
      <c r="E314" t="s">
        <v>83</v>
      </c>
      <c r="F314" t="s">
        <v>115</v>
      </c>
      <c r="G314" t="s">
        <v>22</v>
      </c>
      <c r="H314" t="s">
        <v>110</v>
      </c>
      <c r="I314">
        <v>2</v>
      </c>
      <c r="J314">
        <v>0</v>
      </c>
    </row>
    <row r="315" spans="1:10">
      <c r="A315">
        <v>107</v>
      </c>
      <c r="B315">
        <v>34</v>
      </c>
      <c r="C315" t="s">
        <v>15</v>
      </c>
      <c r="D315">
        <v>4.1630000000000003</v>
      </c>
      <c r="E315" t="s">
        <v>83</v>
      </c>
      <c r="F315" t="s">
        <v>115</v>
      </c>
      <c r="G315" t="s">
        <v>15</v>
      </c>
      <c r="H315" t="s">
        <v>110</v>
      </c>
      <c r="I315">
        <v>25</v>
      </c>
      <c r="J315">
        <v>0</v>
      </c>
    </row>
    <row r="316" spans="1:10">
      <c r="A316">
        <v>107</v>
      </c>
      <c r="B316">
        <v>35</v>
      </c>
      <c r="C316" t="s">
        <v>22</v>
      </c>
      <c r="D316">
        <v>2.1800000000000002</v>
      </c>
      <c r="E316" t="s">
        <v>83</v>
      </c>
      <c r="F316" t="s">
        <v>115</v>
      </c>
      <c r="G316" t="s">
        <v>22</v>
      </c>
      <c r="H316" t="s">
        <v>110</v>
      </c>
      <c r="I316">
        <v>31</v>
      </c>
      <c r="J316">
        <v>0</v>
      </c>
    </row>
    <row r="317" spans="1:10">
      <c r="A317">
        <v>107</v>
      </c>
      <c r="B317">
        <v>36</v>
      </c>
      <c r="C317" t="s">
        <v>22</v>
      </c>
      <c r="D317">
        <v>3.9710000000000001</v>
      </c>
      <c r="E317" t="s">
        <v>83</v>
      </c>
      <c r="F317" t="s">
        <v>115</v>
      </c>
      <c r="G317" t="s">
        <v>22</v>
      </c>
      <c r="H317" t="s">
        <v>110</v>
      </c>
      <c r="I317">
        <v>16</v>
      </c>
      <c r="J317">
        <v>0</v>
      </c>
    </row>
    <row r="318" spans="1:10">
      <c r="A318">
        <v>107</v>
      </c>
      <c r="B318">
        <v>37</v>
      </c>
      <c r="C318" t="s">
        <v>15</v>
      </c>
      <c r="D318">
        <v>3.6269999999999998</v>
      </c>
      <c r="E318" t="s">
        <v>83</v>
      </c>
      <c r="F318" t="s">
        <v>115</v>
      </c>
      <c r="G318" t="s">
        <v>15</v>
      </c>
      <c r="H318" t="s">
        <v>110</v>
      </c>
      <c r="I318">
        <v>29</v>
      </c>
      <c r="J318">
        <v>0</v>
      </c>
    </row>
    <row r="319" spans="1:10">
      <c r="A319">
        <v>107</v>
      </c>
      <c r="B319">
        <v>38</v>
      </c>
      <c r="C319" t="s">
        <v>15</v>
      </c>
      <c r="D319">
        <v>2.6429999999999998</v>
      </c>
      <c r="E319" t="s">
        <v>83</v>
      </c>
      <c r="F319" t="s">
        <v>115</v>
      </c>
      <c r="G319" t="s">
        <v>22</v>
      </c>
      <c r="H319" t="s">
        <v>22</v>
      </c>
      <c r="I319">
        <v>10</v>
      </c>
      <c r="J319">
        <v>0</v>
      </c>
    </row>
    <row r="320" spans="1:10">
      <c r="A320">
        <v>107</v>
      </c>
      <c r="B320">
        <v>39</v>
      </c>
      <c r="C320" t="s">
        <v>15</v>
      </c>
      <c r="D320">
        <v>4.0030000000000001</v>
      </c>
      <c r="E320" t="s">
        <v>83</v>
      </c>
      <c r="F320" t="s">
        <v>115</v>
      </c>
      <c r="G320" t="s">
        <v>15</v>
      </c>
      <c r="H320" t="s">
        <v>110</v>
      </c>
      <c r="I320">
        <v>39</v>
      </c>
      <c r="J320">
        <v>0</v>
      </c>
    </row>
    <row r="321" spans="1:10">
      <c r="A321">
        <v>107</v>
      </c>
      <c r="B321">
        <v>40</v>
      </c>
      <c r="C321" t="s">
        <v>15</v>
      </c>
      <c r="D321">
        <v>3.2170000000000001</v>
      </c>
      <c r="E321" t="s">
        <v>83</v>
      </c>
      <c r="F321" t="s">
        <v>115</v>
      </c>
      <c r="G321" t="s">
        <v>15</v>
      </c>
      <c r="H321" t="s">
        <v>110</v>
      </c>
      <c r="I321">
        <v>11</v>
      </c>
      <c r="J321">
        <v>0</v>
      </c>
    </row>
    <row r="322" spans="1:10">
      <c r="A322">
        <v>108</v>
      </c>
      <c r="B322">
        <v>10</v>
      </c>
      <c r="C322" t="s">
        <v>15</v>
      </c>
      <c r="D322">
        <v>11.66</v>
      </c>
      <c r="E322" t="s">
        <v>16</v>
      </c>
      <c r="F322" t="s">
        <v>109</v>
      </c>
      <c r="G322" t="s">
        <v>22</v>
      </c>
      <c r="H322" t="s">
        <v>22</v>
      </c>
      <c r="I322">
        <v>2</v>
      </c>
      <c r="J322" t="s">
        <v>116</v>
      </c>
    </row>
    <row r="323" spans="1:10">
      <c r="A323">
        <v>108</v>
      </c>
      <c r="B323">
        <v>6</v>
      </c>
      <c r="C323" t="s">
        <v>15</v>
      </c>
      <c r="D323">
        <v>8.7870000000000008</v>
      </c>
      <c r="E323" t="s">
        <v>19</v>
      </c>
      <c r="F323" t="s">
        <v>111</v>
      </c>
      <c r="G323" t="s">
        <v>15</v>
      </c>
      <c r="H323" t="s">
        <v>110</v>
      </c>
      <c r="I323">
        <v>4</v>
      </c>
      <c r="J323" t="s">
        <v>111</v>
      </c>
    </row>
    <row r="324" spans="1:10">
      <c r="A324">
        <v>108</v>
      </c>
      <c r="B324">
        <v>15</v>
      </c>
      <c r="C324" t="s">
        <v>15</v>
      </c>
      <c r="D324">
        <v>10.57</v>
      </c>
      <c r="E324" t="s">
        <v>16</v>
      </c>
      <c r="F324" t="s">
        <v>109</v>
      </c>
      <c r="G324" t="s">
        <v>22</v>
      </c>
      <c r="H324" t="s">
        <v>22</v>
      </c>
      <c r="I324">
        <v>7</v>
      </c>
      <c r="J324" t="s">
        <v>116</v>
      </c>
    </row>
    <row r="325" spans="1:10">
      <c r="A325">
        <v>108</v>
      </c>
      <c r="B325">
        <v>3</v>
      </c>
      <c r="C325" t="s">
        <v>15</v>
      </c>
      <c r="D325">
        <v>5.7389999999999999</v>
      </c>
      <c r="E325" t="s">
        <v>19</v>
      </c>
      <c r="F325" t="s">
        <v>111</v>
      </c>
      <c r="G325" t="s">
        <v>15</v>
      </c>
      <c r="H325" t="s">
        <v>110</v>
      </c>
      <c r="I325">
        <v>10</v>
      </c>
      <c r="J325" t="s">
        <v>111</v>
      </c>
    </row>
    <row r="326" spans="1:10">
      <c r="A326">
        <v>108</v>
      </c>
      <c r="B326">
        <v>1</v>
      </c>
      <c r="C326" t="s">
        <v>22</v>
      </c>
      <c r="D326">
        <v>6.7450000000000001</v>
      </c>
      <c r="E326" t="s">
        <v>19</v>
      </c>
      <c r="F326" t="s">
        <v>111</v>
      </c>
      <c r="G326" t="s">
        <v>22</v>
      </c>
      <c r="H326" t="s">
        <v>110</v>
      </c>
      <c r="I326">
        <v>11</v>
      </c>
      <c r="J326" t="s">
        <v>111</v>
      </c>
    </row>
    <row r="327" spans="1:10">
      <c r="A327">
        <v>108</v>
      </c>
      <c r="B327">
        <v>9</v>
      </c>
      <c r="C327" t="s">
        <v>22</v>
      </c>
      <c r="D327">
        <v>8.2899999999999991</v>
      </c>
      <c r="E327" t="s">
        <v>16</v>
      </c>
      <c r="F327" t="s">
        <v>109</v>
      </c>
      <c r="G327" t="s">
        <v>15</v>
      </c>
      <c r="H327" t="s">
        <v>22</v>
      </c>
      <c r="I327">
        <v>14</v>
      </c>
      <c r="J327" t="s">
        <v>116</v>
      </c>
    </row>
    <row r="328" spans="1:10">
      <c r="A328">
        <v>108</v>
      </c>
      <c r="B328">
        <v>5</v>
      </c>
      <c r="C328" t="s">
        <v>22</v>
      </c>
      <c r="D328">
        <v>9.9239999999999995</v>
      </c>
      <c r="E328" t="s">
        <v>19</v>
      </c>
      <c r="F328" t="s">
        <v>111</v>
      </c>
      <c r="G328" t="s">
        <v>22</v>
      </c>
      <c r="H328" t="s">
        <v>110</v>
      </c>
      <c r="I328">
        <v>16</v>
      </c>
      <c r="J328" t="s">
        <v>111</v>
      </c>
    </row>
    <row r="329" spans="1:10">
      <c r="A329">
        <v>108</v>
      </c>
      <c r="B329">
        <v>11</v>
      </c>
      <c r="C329" t="s">
        <v>22</v>
      </c>
      <c r="D329">
        <v>6.1859999999999999</v>
      </c>
      <c r="E329" t="s">
        <v>16</v>
      </c>
      <c r="F329" t="s">
        <v>109</v>
      </c>
      <c r="G329" t="s">
        <v>15</v>
      </c>
      <c r="H329" t="s">
        <v>22</v>
      </c>
      <c r="I329">
        <v>20</v>
      </c>
      <c r="J329" t="s">
        <v>116</v>
      </c>
    </row>
    <row r="330" spans="1:10">
      <c r="A330">
        <v>108</v>
      </c>
      <c r="B330">
        <v>7</v>
      </c>
      <c r="C330" t="s">
        <v>22</v>
      </c>
      <c r="D330">
        <v>7.0510000000000002</v>
      </c>
      <c r="E330" t="s">
        <v>19</v>
      </c>
      <c r="F330" t="s">
        <v>111</v>
      </c>
      <c r="G330" t="s">
        <v>22</v>
      </c>
      <c r="H330" t="s">
        <v>110</v>
      </c>
      <c r="I330">
        <v>21</v>
      </c>
      <c r="J330" t="s">
        <v>111</v>
      </c>
    </row>
    <row r="331" spans="1:10">
      <c r="A331">
        <v>108</v>
      </c>
      <c r="B331">
        <v>16</v>
      </c>
      <c r="C331" t="s">
        <v>22</v>
      </c>
      <c r="D331">
        <v>14.24</v>
      </c>
      <c r="E331" t="s">
        <v>16</v>
      </c>
      <c r="F331" t="s">
        <v>109</v>
      </c>
      <c r="G331" t="s">
        <v>15</v>
      </c>
      <c r="H331" t="s">
        <v>22</v>
      </c>
      <c r="I331">
        <v>24</v>
      </c>
      <c r="J331" t="s">
        <v>116</v>
      </c>
    </row>
    <row r="332" spans="1:10">
      <c r="A332">
        <v>108</v>
      </c>
      <c r="B332">
        <v>12</v>
      </c>
      <c r="C332" t="s">
        <v>22</v>
      </c>
      <c r="D332">
        <v>11.41</v>
      </c>
      <c r="E332" t="s">
        <v>16</v>
      </c>
      <c r="F332" t="s">
        <v>109</v>
      </c>
      <c r="G332" t="s">
        <v>22</v>
      </c>
      <c r="H332" t="s">
        <v>110</v>
      </c>
      <c r="I332">
        <v>27</v>
      </c>
      <c r="J332" t="s">
        <v>109</v>
      </c>
    </row>
    <row r="333" spans="1:10">
      <c r="A333">
        <v>108</v>
      </c>
      <c r="B333">
        <v>2</v>
      </c>
      <c r="C333" t="s">
        <v>15</v>
      </c>
      <c r="D333">
        <v>5.7480000000000002</v>
      </c>
      <c r="E333" t="s">
        <v>19</v>
      </c>
      <c r="F333" t="s">
        <v>111</v>
      </c>
      <c r="G333" t="s">
        <v>15</v>
      </c>
      <c r="H333" t="s">
        <v>110</v>
      </c>
      <c r="I333">
        <v>29</v>
      </c>
      <c r="J333" t="s">
        <v>111</v>
      </c>
    </row>
    <row r="334" spans="1:10">
      <c r="A334">
        <v>108</v>
      </c>
      <c r="B334">
        <v>8</v>
      </c>
      <c r="C334" t="s">
        <v>22</v>
      </c>
      <c r="D334">
        <v>5.6760000000000002</v>
      </c>
      <c r="E334" t="s">
        <v>19</v>
      </c>
      <c r="F334" t="s">
        <v>111</v>
      </c>
      <c r="G334" t="s">
        <v>22</v>
      </c>
      <c r="H334" t="s">
        <v>110</v>
      </c>
      <c r="I334">
        <v>31</v>
      </c>
      <c r="J334" t="s">
        <v>111</v>
      </c>
    </row>
    <row r="335" spans="1:10">
      <c r="A335">
        <v>108</v>
      </c>
      <c r="B335">
        <v>13</v>
      </c>
      <c r="C335" t="s">
        <v>22</v>
      </c>
      <c r="D335">
        <v>13.05</v>
      </c>
      <c r="E335" t="s">
        <v>16</v>
      </c>
      <c r="F335" t="s">
        <v>109</v>
      </c>
      <c r="G335" t="s">
        <v>15</v>
      </c>
      <c r="H335" t="s">
        <v>22</v>
      </c>
      <c r="I335">
        <v>33</v>
      </c>
      <c r="J335" t="s">
        <v>116</v>
      </c>
    </row>
    <row r="336" spans="1:10">
      <c r="A336">
        <v>108</v>
      </c>
      <c r="B336">
        <v>14</v>
      </c>
      <c r="C336" t="s">
        <v>22</v>
      </c>
      <c r="D336">
        <v>6.8109999999999999</v>
      </c>
      <c r="E336" t="s">
        <v>16</v>
      </c>
      <c r="F336" t="s">
        <v>109</v>
      </c>
      <c r="G336" t="s">
        <v>22</v>
      </c>
      <c r="H336" t="s">
        <v>110</v>
      </c>
      <c r="I336">
        <v>39</v>
      </c>
      <c r="J336" t="s">
        <v>109</v>
      </c>
    </row>
    <row r="337" spans="1:10">
      <c r="A337">
        <v>108</v>
      </c>
      <c r="B337">
        <v>4</v>
      </c>
      <c r="C337" t="s">
        <v>15</v>
      </c>
      <c r="D337">
        <v>3.4670000000000001</v>
      </c>
      <c r="E337" t="s">
        <v>19</v>
      </c>
      <c r="F337" t="s">
        <v>111</v>
      </c>
      <c r="G337" t="s">
        <v>15</v>
      </c>
      <c r="H337" t="s">
        <v>110</v>
      </c>
      <c r="I337">
        <v>40</v>
      </c>
      <c r="J337" t="s">
        <v>111</v>
      </c>
    </row>
    <row r="338" spans="1:10">
      <c r="A338">
        <v>108</v>
      </c>
      <c r="B338">
        <v>17</v>
      </c>
      <c r="C338" t="s">
        <v>15</v>
      </c>
      <c r="D338">
        <v>5.0819999999999999</v>
      </c>
      <c r="E338" t="s">
        <v>49</v>
      </c>
      <c r="F338" t="s">
        <v>113</v>
      </c>
      <c r="G338" t="s">
        <v>15</v>
      </c>
      <c r="H338" t="s">
        <v>110</v>
      </c>
      <c r="I338">
        <v>35</v>
      </c>
      <c r="J338">
        <v>0</v>
      </c>
    </row>
    <row r="339" spans="1:10">
      <c r="A339">
        <v>108</v>
      </c>
      <c r="B339">
        <v>18</v>
      </c>
      <c r="C339" t="s">
        <v>15</v>
      </c>
      <c r="D339">
        <v>6.3780000000000001</v>
      </c>
      <c r="E339" t="s">
        <v>49</v>
      </c>
      <c r="F339" t="s">
        <v>113</v>
      </c>
      <c r="G339" t="s">
        <v>15</v>
      </c>
      <c r="H339" t="s">
        <v>110</v>
      </c>
      <c r="I339">
        <v>15</v>
      </c>
      <c r="J339">
        <v>0</v>
      </c>
    </row>
    <row r="340" spans="1:10">
      <c r="A340">
        <v>108</v>
      </c>
      <c r="B340">
        <v>19</v>
      </c>
      <c r="C340" t="s">
        <v>22</v>
      </c>
      <c r="D340">
        <v>10.29</v>
      </c>
      <c r="E340" t="s">
        <v>49</v>
      </c>
      <c r="F340" t="s">
        <v>113</v>
      </c>
      <c r="G340" t="s">
        <v>22</v>
      </c>
      <c r="H340" t="s">
        <v>110</v>
      </c>
      <c r="I340">
        <v>18</v>
      </c>
      <c r="J340">
        <v>0</v>
      </c>
    </row>
    <row r="341" spans="1:10">
      <c r="A341">
        <v>108</v>
      </c>
      <c r="B341">
        <v>20</v>
      </c>
      <c r="C341" t="s">
        <v>22</v>
      </c>
      <c r="D341">
        <v>8.2739999999999991</v>
      </c>
      <c r="E341" t="s">
        <v>49</v>
      </c>
      <c r="F341" t="s">
        <v>113</v>
      </c>
      <c r="G341" t="s">
        <v>22</v>
      </c>
      <c r="H341" t="s">
        <v>110</v>
      </c>
      <c r="I341">
        <v>25</v>
      </c>
      <c r="J341">
        <v>0</v>
      </c>
    </row>
    <row r="342" spans="1:10">
      <c r="A342">
        <v>108</v>
      </c>
      <c r="B342">
        <v>21</v>
      </c>
      <c r="C342" t="s">
        <v>22</v>
      </c>
      <c r="D342">
        <v>9.3780000000000001</v>
      </c>
      <c r="E342" t="s">
        <v>49</v>
      </c>
      <c r="F342" t="s">
        <v>113</v>
      </c>
      <c r="G342" t="s">
        <v>22</v>
      </c>
      <c r="H342" t="s">
        <v>110</v>
      </c>
      <c r="I342">
        <v>6</v>
      </c>
      <c r="J342">
        <v>0</v>
      </c>
    </row>
    <row r="343" spans="1:10">
      <c r="A343">
        <v>108</v>
      </c>
      <c r="B343">
        <v>22</v>
      </c>
      <c r="C343" t="s">
        <v>15</v>
      </c>
      <c r="D343">
        <v>4.2050000000000001</v>
      </c>
      <c r="E343" t="s">
        <v>49</v>
      </c>
      <c r="F343" t="s">
        <v>113</v>
      </c>
      <c r="G343" t="s">
        <v>15</v>
      </c>
      <c r="H343" t="s">
        <v>110</v>
      </c>
      <c r="I343">
        <v>5</v>
      </c>
      <c r="J343">
        <v>0</v>
      </c>
    </row>
    <row r="344" spans="1:10">
      <c r="A344">
        <v>108</v>
      </c>
      <c r="B344">
        <v>23</v>
      </c>
      <c r="C344" t="s">
        <v>15</v>
      </c>
      <c r="D344">
        <v>8.5299999999999994</v>
      </c>
      <c r="E344" t="s">
        <v>49</v>
      </c>
      <c r="F344" t="s">
        <v>113</v>
      </c>
      <c r="G344" t="s">
        <v>15</v>
      </c>
      <c r="H344" t="s">
        <v>110</v>
      </c>
      <c r="I344">
        <v>26</v>
      </c>
      <c r="J344">
        <v>0</v>
      </c>
    </row>
    <row r="345" spans="1:10">
      <c r="A345">
        <v>108</v>
      </c>
      <c r="B345">
        <v>24</v>
      </c>
      <c r="C345" t="s">
        <v>22</v>
      </c>
      <c r="D345">
        <v>7.8490000000000002</v>
      </c>
      <c r="E345" t="s">
        <v>49</v>
      </c>
      <c r="F345" t="s">
        <v>113</v>
      </c>
      <c r="G345" t="s">
        <v>22</v>
      </c>
      <c r="H345" t="s">
        <v>110</v>
      </c>
      <c r="I345">
        <v>36</v>
      </c>
      <c r="J345">
        <v>0</v>
      </c>
    </row>
    <row r="346" spans="1:10">
      <c r="A346">
        <v>108</v>
      </c>
      <c r="B346">
        <v>25</v>
      </c>
      <c r="C346" t="s">
        <v>15</v>
      </c>
      <c r="D346">
        <v>8.42</v>
      </c>
      <c r="E346" t="s">
        <v>66</v>
      </c>
      <c r="F346" t="s">
        <v>114</v>
      </c>
      <c r="G346" t="s">
        <v>15</v>
      </c>
      <c r="H346" t="s">
        <v>110</v>
      </c>
      <c r="I346">
        <v>28</v>
      </c>
      <c r="J346">
        <v>0</v>
      </c>
    </row>
    <row r="347" spans="1:10">
      <c r="A347">
        <v>108</v>
      </c>
      <c r="B347">
        <v>26</v>
      </c>
      <c r="C347" t="s">
        <v>22</v>
      </c>
      <c r="D347">
        <v>10.55</v>
      </c>
      <c r="E347" t="s">
        <v>66</v>
      </c>
      <c r="F347" t="s">
        <v>114</v>
      </c>
      <c r="G347" t="s">
        <v>22</v>
      </c>
      <c r="H347" t="s">
        <v>110</v>
      </c>
      <c r="I347">
        <v>37</v>
      </c>
      <c r="J347">
        <v>0</v>
      </c>
    </row>
    <row r="348" spans="1:10">
      <c r="A348">
        <v>108</v>
      </c>
      <c r="B348">
        <v>27</v>
      </c>
      <c r="C348" t="s">
        <v>15</v>
      </c>
      <c r="D348">
        <v>7.9139999999999997</v>
      </c>
      <c r="E348" t="s">
        <v>66</v>
      </c>
      <c r="F348" t="s">
        <v>114</v>
      </c>
      <c r="G348" t="s">
        <v>15</v>
      </c>
      <c r="H348" t="s">
        <v>110</v>
      </c>
      <c r="I348">
        <v>8</v>
      </c>
      <c r="J348">
        <v>0</v>
      </c>
    </row>
    <row r="349" spans="1:10">
      <c r="A349">
        <v>108</v>
      </c>
      <c r="B349">
        <v>28</v>
      </c>
      <c r="C349" t="s">
        <v>15</v>
      </c>
      <c r="D349">
        <v>12.81</v>
      </c>
      <c r="E349" t="s">
        <v>66</v>
      </c>
      <c r="F349" t="s">
        <v>114</v>
      </c>
      <c r="G349" t="s">
        <v>15</v>
      </c>
      <c r="H349" t="s">
        <v>110</v>
      </c>
      <c r="I349">
        <v>19</v>
      </c>
      <c r="J349">
        <v>0</v>
      </c>
    </row>
    <row r="350" spans="1:10">
      <c r="A350">
        <v>108</v>
      </c>
      <c r="B350">
        <v>29</v>
      </c>
      <c r="C350" t="s">
        <v>15</v>
      </c>
      <c r="D350">
        <v>7.94</v>
      </c>
      <c r="E350" t="s">
        <v>66</v>
      </c>
      <c r="F350" t="s">
        <v>114</v>
      </c>
      <c r="G350" t="s">
        <v>15</v>
      </c>
      <c r="H350" t="s">
        <v>110</v>
      </c>
      <c r="I350">
        <v>22</v>
      </c>
      <c r="J350">
        <v>0</v>
      </c>
    </row>
    <row r="351" spans="1:10">
      <c r="A351">
        <v>108</v>
      </c>
      <c r="B351">
        <v>30</v>
      </c>
      <c r="C351" t="s">
        <v>22</v>
      </c>
      <c r="D351">
        <v>6.907</v>
      </c>
      <c r="E351" t="s">
        <v>66</v>
      </c>
      <c r="F351" t="s">
        <v>114</v>
      </c>
      <c r="G351" t="s">
        <v>22</v>
      </c>
      <c r="H351" t="s">
        <v>110</v>
      </c>
      <c r="I351">
        <v>34</v>
      </c>
      <c r="J351">
        <v>0</v>
      </c>
    </row>
    <row r="352" spans="1:10">
      <c r="A352">
        <v>108</v>
      </c>
      <c r="B352">
        <v>31</v>
      </c>
      <c r="C352" t="s">
        <v>22</v>
      </c>
      <c r="D352">
        <v>13.36</v>
      </c>
      <c r="E352" t="s">
        <v>66</v>
      </c>
      <c r="F352" t="s">
        <v>114</v>
      </c>
      <c r="G352" t="s">
        <v>22</v>
      </c>
      <c r="H352" t="s">
        <v>110</v>
      </c>
      <c r="I352">
        <v>1</v>
      </c>
      <c r="J352">
        <v>0</v>
      </c>
    </row>
    <row r="353" spans="1:10">
      <c r="A353">
        <v>108</v>
      </c>
      <c r="B353">
        <v>32</v>
      </c>
      <c r="C353" t="s">
        <v>22</v>
      </c>
      <c r="D353">
        <v>7.9790000000000001</v>
      </c>
      <c r="E353" t="s">
        <v>66</v>
      </c>
      <c r="F353" t="s">
        <v>114</v>
      </c>
      <c r="G353" t="s">
        <v>22</v>
      </c>
      <c r="H353" t="s">
        <v>110</v>
      </c>
      <c r="I353">
        <v>13</v>
      </c>
      <c r="J353">
        <v>0</v>
      </c>
    </row>
    <row r="354" spans="1:10">
      <c r="A354">
        <v>108</v>
      </c>
      <c r="B354">
        <v>33</v>
      </c>
      <c r="C354" t="s">
        <v>22</v>
      </c>
      <c r="D354">
        <v>4.867</v>
      </c>
      <c r="E354" t="s">
        <v>83</v>
      </c>
      <c r="F354" t="s">
        <v>115</v>
      </c>
      <c r="G354" t="s">
        <v>22</v>
      </c>
      <c r="H354" t="s">
        <v>110</v>
      </c>
      <c r="I354">
        <v>3</v>
      </c>
      <c r="J354">
        <v>0</v>
      </c>
    </row>
    <row r="355" spans="1:10">
      <c r="A355">
        <v>108</v>
      </c>
      <c r="B355">
        <v>34</v>
      </c>
      <c r="C355" t="s">
        <v>15</v>
      </c>
      <c r="D355">
        <v>9.2100000000000009</v>
      </c>
      <c r="E355" t="s">
        <v>83</v>
      </c>
      <c r="F355" t="s">
        <v>115</v>
      </c>
      <c r="G355" t="s">
        <v>15</v>
      </c>
      <c r="H355" t="s">
        <v>110</v>
      </c>
      <c r="I355">
        <v>9</v>
      </c>
      <c r="J355">
        <v>0</v>
      </c>
    </row>
    <row r="356" spans="1:10">
      <c r="A356">
        <v>108</v>
      </c>
      <c r="B356">
        <v>35</v>
      </c>
      <c r="C356" t="s">
        <v>22</v>
      </c>
      <c r="D356">
        <v>4.8109999999999999</v>
      </c>
      <c r="E356" t="s">
        <v>83</v>
      </c>
      <c r="F356" t="s">
        <v>115</v>
      </c>
      <c r="G356" t="s">
        <v>22</v>
      </c>
      <c r="H356" t="s">
        <v>110</v>
      </c>
      <c r="I356">
        <v>17</v>
      </c>
      <c r="J356">
        <v>0</v>
      </c>
    </row>
    <row r="357" spans="1:10">
      <c r="A357">
        <v>108</v>
      </c>
      <c r="B357">
        <v>36</v>
      </c>
      <c r="C357" t="s">
        <v>22</v>
      </c>
      <c r="D357">
        <v>5.97</v>
      </c>
      <c r="E357" t="s">
        <v>83</v>
      </c>
      <c r="F357" t="s">
        <v>115</v>
      </c>
      <c r="G357" t="s">
        <v>22</v>
      </c>
      <c r="H357" t="s">
        <v>110</v>
      </c>
      <c r="I357">
        <v>23</v>
      </c>
      <c r="J357">
        <v>0</v>
      </c>
    </row>
    <row r="358" spans="1:10">
      <c r="A358">
        <v>108</v>
      </c>
      <c r="B358">
        <v>37</v>
      </c>
      <c r="C358" t="s">
        <v>15</v>
      </c>
      <c r="D358">
        <v>4.0270000000000001</v>
      </c>
      <c r="E358" t="s">
        <v>83</v>
      </c>
      <c r="F358" t="s">
        <v>115</v>
      </c>
      <c r="G358" t="s">
        <v>15</v>
      </c>
      <c r="H358" t="s">
        <v>110</v>
      </c>
      <c r="I358">
        <v>38</v>
      </c>
      <c r="J358">
        <v>0</v>
      </c>
    </row>
    <row r="359" spans="1:10">
      <c r="A359">
        <v>108</v>
      </c>
      <c r="B359">
        <v>38</v>
      </c>
      <c r="C359" t="s">
        <v>22</v>
      </c>
      <c r="D359">
        <v>4.907</v>
      </c>
      <c r="E359" t="s">
        <v>83</v>
      </c>
      <c r="F359" t="s">
        <v>115</v>
      </c>
      <c r="G359" t="s">
        <v>22</v>
      </c>
      <c r="H359" t="s">
        <v>110</v>
      </c>
      <c r="I359">
        <v>12</v>
      </c>
      <c r="J359">
        <v>0</v>
      </c>
    </row>
    <row r="360" spans="1:10">
      <c r="A360">
        <v>108</v>
      </c>
      <c r="B360">
        <v>39</v>
      </c>
      <c r="C360" t="s">
        <v>15</v>
      </c>
      <c r="D360">
        <v>7.6189999999999998</v>
      </c>
      <c r="E360" t="s">
        <v>83</v>
      </c>
      <c r="F360" t="s">
        <v>115</v>
      </c>
      <c r="G360" t="s">
        <v>15</v>
      </c>
      <c r="H360" t="s">
        <v>110</v>
      </c>
      <c r="I360">
        <v>30</v>
      </c>
      <c r="J360">
        <v>0</v>
      </c>
    </row>
    <row r="361" spans="1:10">
      <c r="A361">
        <v>108</v>
      </c>
      <c r="B361">
        <v>40</v>
      </c>
      <c r="C361" t="s">
        <v>15</v>
      </c>
      <c r="D361">
        <v>8.2919999999999998</v>
      </c>
      <c r="E361" t="s">
        <v>83</v>
      </c>
      <c r="F361" t="s">
        <v>115</v>
      </c>
      <c r="G361" t="s">
        <v>15</v>
      </c>
      <c r="H361" t="s">
        <v>110</v>
      </c>
      <c r="I361">
        <v>32</v>
      </c>
      <c r="J361">
        <v>0</v>
      </c>
    </row>
    <row r="362" spans="1:10">
      <c r="A362">
        <v>109</v>
      </c>
      <c r="B362">
        <v>7</v>
      </c>
      <c r="C362" t="s">
        <v>22</v>
      </c>
      <c r="D362">
        <v>3.9870000000000001</v>
      </c>
      <c r="E362" t="s">
        <v>19</v>
      </c>
      <c r="F362" t="s">
        <v>111</v>
      </c>
      <c r="G362" t="s">
        <v>22</v>
      </c>
      <c r="H362" t="s">
        <v>110</v>
      </c>
      <c r="I362">
        <v>2</v>
      </c>
      <c r="J362" t="s">
        <v>111</v>
      </c>
    </row>
    <row r="363" spans="1:10">
      <c r="A363">
        <v>109</v>
      </c>
      <c r="B363">
        <v>16</v>
      </c>
      <c r="C363" t="s">
        <v>15</v>
      </c>
      <c r="D363">
        <v>5.7629999999999999</v>
      </c>
      <c r="E363" t="s">
        <v>16</v>
      </c>
      <c r="F363" t="s">
        <v>109</v>
      </c>
      <c r="G363" t="s">
        <v>15</v>
      </c>
      <c r="H363" t="s">
        <v>110</v>
      </c>
      <c r="I363">
        <v>4</v>
      </c>
      <c r="J363" t="s">
        <v>109</v>
      </c>
    </row>
    <row r="364" spans="1:10">
      <c r="A364">
        <v>109</v>
      </c>
      <c r="B364">
        <v>12</v>
      </c>
      <c r="C364" t="s">
        <v>22</v>
      </c>
      <c r="D364">
        <v>4.45</v>
      </c>
      <c r="E364" t="s">
        <v>16</v>
      </c>
      <c r="F364" t="s">
        <v>109</v>
      </c>
      <c r="G364" t="s">
        <v>22</v>
      </c>
      <c r="H364" t="s">
        <v>110</v>
      </c>
      <c r="I364">
        <v>7</v>
      </c>
      <c r="J364" t="s">
        <v>109</v>
      </c>
    </row>
    <row r="365" spans="1:10">
      <c r="A365">
        <v>109</v>
      </c>
      <c r="B365">
        <v>8</v>
      </c>
      <c r="C365" t="s">
        <v>22</v>
      </c>
      <c r="D365">
        <v>3.1379999999999999</v>
      </c>
      <c r="E365" t="s">
        <v>19</v>
      </c>
      <c r="F365" t="s">
        <v>111</v>
      </c>
      <c r="G365" t="s">
        <v>22</v>
      </c>
      <c r="H365" t="s">
        <v>110</v>
      </c>
      <c r="I365">
        <v>9</v>
      </c>
      <c r="J365" t="s">
        <v>111</v>
      </c>
    </row>
    <row r="366" spans="1:10">
      <c r="A366">
        <v>109</v>
      </c>
      <c r="B366">
        <v>13</v>
      </c>
      <c r="C366" t="s">
        <v>15</v>
      </c>
      <c r="D366">
        <v>6.7229999999999999</v>
      </c>
      <c r="E366" t="s">
        <v>16</v>
      </c>
      <c r="F366" t="s">
        <v>109</v>
      </c>
      <c r="G366" t="s">
        <v>15</v>
      </c>
      <c r="H366" t="s">
        <v>110</v>
      </c>
      <c r="I366">
        <v>11</v>
      </c>
      <c r="J366" t="s">
        <v>109</v>
      </c>
    </row>
    <row r="367" spans="1:10">
      <c r="A367">
        <v>109</v>
      </c>
      <c r="B367">
        <v>2</v>
      </c>
      <c r="C367" t="s">
        <v>15</v>
      </c>
      <c r="D367">
        <v>5.0590000000000002</v>
      </c>
      <c r="E367" t="s">
        <v>19</v>
      </c>
      <c r="F367" t="s">
        <v>111</v>
      </c>
      <c r="G367" t="s">
        <v>15</v>
      </c>
      <c r="H367" t="s">
        <v>110</v>
      </c>
      <c r="I367">
        <v>14</v>
      </c>
      <c r="J367" t="s">
        <v>111</v>
      </c>
    </row>
    <row r="368" spans="1:10">
      <c r="A368">
        <v>109</v>
      </c>
      <c r="B368">
        <v>4</v>
      </c>
      <c r="C368" t="s">
        <v>15</v>
      </c>
      <c r="D368">
        <v>2.2429999999999999</v>
      </c>
      <c r="E368" t="s">
        <v>19</v>
      </c>
      <c r="F368" t="s">
        <v>111</v>
      </c>
      <c r="G368" t="s">
        <v>15</v>
      </c>
      <c r="H368" t="s">
        <v>110</v>
      </c>
      <c r="I368">
        <v>17</v>
      </c>
      <c r="J368" t="s">
        <v>111</v>
      </c>
    </row>
    <row r="369" spans="1:10">
      <c r="A369">
        <v>109</v>
      </c>
      <c r="B369">
        <v>15</v>
      </c>
      <c r="C369" t="s">
        <v>15</v>
      </c>
      <c r="D369">
        <v>3.3940000000000001</v>
      </c>
      <c r="E369" t="s">
        <v>16</v>
      </c>
      <c r="F369" t="s">
        <v>109</v>
      </c>
      <c r="G369" t="s">
        <v>22</v>
      </c>
      <c r="H369" t="s">
        <v>22</v>
      </c>
      <c r="I369">
        <v>20</v>
      </c>
      <c r="J369" t="s">
        <v>116</v>
      </c>
    </row>
    <row r="370" spans="1:10">
      <c r="A370">
        <v>109</v>
      </c>
      <c r="B370">
        <v>11</v>
      </c>
      <c r="C370" t="s">
        <v>22</v>
      </c>
      <c r="D370">
        <v>5.13</v>
      </c>
      <c r="E370" t="s">
        <v>16</v>
      </c>
      <c r="F370" t="s">
        <v>109</v>
      </c>
      <c r="G370" t="s">
        <v>15</v>
      </c>
      <c r="H370" t="s">
        <v>22</v>
      </c>
      <c r="I370">
        <v>21</v>
      </c>
      <c r="J370" t="s">
        <v>116</v>
      </c>
    </row>
    <row r="371" spans="1:10">
      <c r="A371">
        <v>109</v>
      </c>
      <c r="B371">
        <v>1</v>
      </c>
      <c r="C371" t="s">
        <v>22</v>
      </c>
      <c r="D371">
        <v>5.202</v>
      </c>
      <c r="E371" t="s">
        <v>19</v>
      </c>
      <c r="F371" t="s">
        <v>111</v>
      </c>
      <c r="G371" t="s">
        <v>22</v>
      </c>
      <c r="H371" t="s">
        <v>110</v>
      </c>
      <c r="I371">
        <v>25</v>
      </c>
      <c r="J371" t="s">
        <v>111</v>
      </c>
    </row>
    <row r="372" spans="1:10">
      <c r="A372">
        <v>109</v>
      </c>
      <c r="B372">
        <v>14</v>
      </c>
      <c r="C372" t="s">
        <v>22</v>
      </c>
      <c r="D372">
        <v>5.226</v>
      </c>
      <c r="E372" t="s">
        <v>16</v>
      </c>
      <c r="F372" t="s">
        <v>109</v>
      </c>
      <c r="G372" t="s">
        <v>22</v>
      </c>
      <c r="H372" t="s">
        <v>110</v>
      </c>
      <c r="I372">
        <v>26</v>
      </c>
      <c r="J372" t="s">
        <v>109</v>
      </c>
    </row>
    <row r="373" spans="1:10">
      <c r="A373">
        <v>109</v>
      </c>
      <c r="B373">
        <v>6</v>
      </c>
      <c r="C373" t="s">
        <v>22</v>
      </c>
      <c r="D373">
        <v>3.2989999999999999</v>
      </c>
      <c r="E373" t="s">
        <v>19</v>
      </c>
      <c r="F373" t="s">
        <v>111</v>
      </c>
      <c r="G373" t="s">
        <v>15</v>
      </c>
      <c r="H373" t="s">
        <v>22</v>
      </c>
      <c r="I373">
        <v>28</v>
      </c>
      <c r="J373" t="s">
        <v>112</v>
      </c>
    </row>
    <row r="374" spans="1:10">
      <c r="A374">
        <v>109</v>
      </c>
      <c r="B374">
        <v>9</v>
      </c>
      <c r="C374" t="s">
        <v>15</v>
      </c>
      <c r="D374">
        <v>3.4260000000000002</v>
      </c>
      <c r="E374" t="s">
        <v>16</v>
      </c>
      <c r="F374" t="s">
        <v>109</v>
      </c>
      <c r="G374" t="s">
        <v>15</v>
      </c>
      <c r="H374" t="s">
        <v>110</v>
      </c>
      <c r="I374">
        <v>31</v>
      </c>
      <c r="J374" t="s">
        <v>109</v>
      </c>
    </row>
    <row r="375" spans="1:10">
      <c r="A375">
        <v>109</v>
      </c>
      <c r="B375">
        <v>5</v>
      </c>
      <c r="C375" t="s">
        <v>22</v>
      </c>
      <c r="D375">
        <v>3.3210000000000002</v>
      </c>
      <c r="E375" t="s">
        <v>19</v>
      </c>
      <c r="F375" t="s">
        <v>111</v>
      </c>
      <c r="G375" t="s">
        <v>22</v>
      </c>
      <c r="H375" t="s">
        <v>110</v>
      </c>
      <c r="I375">
        <v>34</v>
      </c>
      <c r="J375" t="s">
        <v>111</v>
      </c>
    </row>
    <row r="376" spans="1:10">
      <c r="A376">
        <v>109</v>
      </c>
      <c r="B376">
        <v>10</v>
      </c>
      <c r="C376" t="s">
        <v>22</v>
      </c>
      <c r="D376">
        <v>3.6829999999999998</v>
      </c>
      <c r="E376" t="s">
        <v>16</v>
      </c>
      <c r="F376" t="s">
        <v>109</v>
      </c>
      <c r="G376" t="s">
        <v>22</v>
      </c>
      <c r="H376" t="s">
        <v>110</v>
      </c>
      <c r="I376">
        <v>37</v>
      </c>
      <c r="J376" t="s">
        <v>109</v>
      </c>
    </row>
    <row r="377" spans="1:10">
      <c r="A377">
        <v>109</v>
      </c>
      <c r="B377">
        <v>3</v>
      </c>
      <c r="C377" t="s">
        <v>15</v>
      </c>
      <c r="D377">
        <v>7.62</v>
      </c>
      <c r="E377" t="s">
        <v>19</v>
      </c>
      <c r="F377" t="s">
        <v>111</v>
      </c>
      <c r="G377" t="s">
        <v>15</v>
      </c>
      <c r="H377" t="s">
        <v>110</v>
      </c>
      <c r="I377">
        <v>38</v>
      </c>
      <c r="J377" t="s">
        <v>111</v>
      </c>
    </row>
    <row r="378" spans="1:10">
      <c r="A378">
        <v>109</v>
      </c>
      <c r="B378">
        <v>17</v>
      </c>
      <c r="C378" t="s">
        <v>15</v>
      </c>
      <c r="D378">
        <v>3.5379999999999998</v>
      </c>
      <c r="E378" t="s">
        <v>49</v>
      </c>
      <c r="F378" t="s">
        <v>113</v>
      </c>
      <c r="G378" t="s">
        <v>15</v>
      </c>
      <c r="H378" t="s">
        <v>110</v>
      </c>
      <c r="I378">
        <v>13</v>
      </c>
      <c r="J378">
        <v>0</v>
      </c>
    </row>
    <row r="379" spans="1:10">
      <c r="A379">
        <v>109</v>
      </c>
      <c r="B379">
        <v>18</v>
      </c>
      <c r="C379" t="s">
        <v>22</v>
      </c>
      <c r="D379">
        <v>2.6970000000000001</v>
      </c>
      <c r="E379" t="s">
        <v>49</v>
      </c>
      <c r="F379" t="s">
        <v>113</v>
      </c>
      <c r="G379" t="s">
        <v>15</v>
      </c>
      <c r="H379" t="s">
        <v>22</v>
      </c>
      <c r="I379">
        <v>39</v>
      </c>
      <c r="J379">
        <v>0</v>
      </c>
    </row>
    <row r="380" spans="1:10">
      <c r="A380">
        <v>109</v>
      </c>
      <c r="B380">
        <v>19</v>
      </c>
      <c r="C380" t="s">
        <v>22</v>
      </c>
      <c r="D380">
        <v>3.0419999999999998</v>
      </c>
      <c r="E380" t="s">
        <v>49</v>
      </c>
      <c r="F380" t="s">
        <v>113</v>
      </c>
      <c r="G380" t="s">
        <v>22</v>
      </c>
      <c r="H380" t="s">
        <v>110</v>
      </c>
      <c r="I380">
        <v>32</v>
      </c>
      <c r="J380">
        <v>0</v>
      </c>
    </row>
    <row r="381" spans="1:10">
      <c r="A381">
        <v>109</v>
      </c>
      <c r="B381">
        <v>20</v>
      </c>
      <c r="C381" t="s">
        <v>22</v>
      </c>
      <c r="D381">
        <v>2.4750000000000001</v>
      </c>
      <c r="E381" t="s">
        <v>49</v>
      </c>
      <c r="F381" t="s">
        <v>113</v>
      </c>
      <c r="G381" t="s">
        <v>22</v>
      </c>
      <c r="H381" t="s">
        <v>110</v>
      </c>
      <c r="I381">
        <v>27</v>
      </c>
      <c r="J381">
        <v>0</v>
      </c>
    </row>
    <row r="382" spans="1:10">
      <c r="A382">
        <v>109</v>
      </c>
      <c r="B382">
        <v>21</v>
      </c>
      <c r="C382" t="s">
        <v>22</v>
      </c>
      <c r="D382">
        <v>4.859</v>
      </c>
      <c r="E382" t="s">
        <v>49</v>
      </c>
      <c r="F382" t="s">
        <v>113</v>
      </c>
      <c r="G382" t="s">
        <v>22</v>
      </c>
      <c r="H382" t="s">
        <v>110</v>
      </c>
      <c r="I382">
        <v>5</v>
      </c>
      <c r="J382">
        <v>0</v>
      </c>
    </row>
    <row r="383" spans="1:10">
      <c r="A383">
        <v>109</v>
      </c>
      <c r="B383">
        <v>22</v>
      </c>
      <c r="C383" t="s">
        <v>15</v>
      </c>
      <c r="D383">
        <v>3.923</v>
      </c>
      <c r="E383" t="s">
        <v>49</v>
      </c>
      <c r="F383" t="s">
        <v>113</v>
      </c>
      <c r="G383" t="s">
        <v>15</v>
      </c>
      <c r="H383" t="s">
        <v>110</v>
      </c>
      <c r="I383">
        <v>8</v>
      </c>
      <c r="J383">
        <v>0</v>
      </c>
    </row>
    <row r="384" spans="1:10">
      <c r="A384">
        <v>109</v>
      </c>
      <c r="B384">
        <v>23</v>
      </c>
      <c r="C384" t="s">
        <v>15</v>
      </c>
      <c r="D384">
        <v>7.0979999999999999</v>
      </c>
      <c r="E384" t="s">
        <v>49</v>
      </c>
      <c r="F384" t="s">
        <v>113</v>
      </c>
      <c r="G384" t="s">
        <v>15</v>
      </c>
      <c r="H384" t="s">
        <v>110</v>
      </c>
      <c r="I384">
        <v>22</v>
      </c>
      <c r="J384">
        <v>0</v>
      </c>
    </row>
    <row r="385" spans="1:10">
      <c r="A385">
        <v>109</v>
      </c>
      <c r="B385">
        <v>24</v>
      </c>
      <c r="C385" t="s">
        <v>22</v>
      </c>
      <c r="D385">
        <v>2.4660000000000002</v>
      </c>
      <c r="E385" t="s">
        <v>49</v>
      </c>
      <c r="F385" t="s">
        <v>113</v>
      </c>
      <c r="G385" t="s">
        <v>22</v>
      </c>
      <c r="H385" t="s">
        <v>110</v>
      </c>
      <c r="I385">
        <v>19</v>
      </c>
      <c r="J385">
        <v>0</v>
      </c>
    </row>
    <row r="386" spans="1:10">
      <c r="A386">
        <v>109</v>
      </c>
      <c r="B386">
        <v>25</v>
      </c>
      <c r="C386" t="s">
        <v>22</v>
      </c>
      <c r="D386">
        <v>4.5940000000000003</v>
      </c>
      <c r="E386" t="s">
        <v>66</v>
      </c>
      <c r="F386" t="s">
        <v>114</v>
      </c>
      <c r="G386" t="s">
        <v>15</v>
      </c>
      <c r="H386" t="s">
        <v>22</v>
      </c>
      <c r="I386">
        <v>29</v>
      </c>
      <c r="J386">
        <v>0</v>
      </c>
    </row>
    <row r="387" spans="1:10">
      <c r="A387">
        <v>109</v>
      </c>
      <c r="B387">
        <v>26</v>
      </c>
      <c r="C387" t="s">
        <v>22</v>
      </c>
      <c r="D387">
        <v>3.387</v>
      </c>
      <c r="E387" t="s">
        <v>66</v>
      </c>
      <c r="F387" t="s">
        <v>114</v>
      </c>
      <c r="G387" t="s">
        <v>22</v>
      </c>
      <c r="H387" t="s">
        <v>110</v>
      </c>
      <c r="I387">
        <v>33</v>
      </c>
      <c r="J387">
        <v>0</v>
      </c>
    </row>
    <row r="388" spans="1:10">
      <c r="A388">
        <v>109</v>
      </c>
      <c r="B388">
        <v>27</v>
      </c>
      <c r="C388" t="s">
        <v>15</v>
      </c>
      <c r="D388">
        <v>9.0510000000000002</v>
      </c>
      <c r="E388" t="s">
        <v>66</v>
      </c>
      <c r="F388" t="s">
        <v>114</v>
      </c>
      <c r="G388" t="s">
        <v>15</v>
      </c>
      <c r="H388" t="s">
        <v>110</v>
      </c>
      <c r="I388">
        <v>1</v>
      </c>
      <c r="J388">
        <v>0</v>
      </c>
    </row>
    <row r="389" spans="1:10">
      <c r="A389">
        <v>109</v>
      </c>
      <c r="B389">
        <v>28</v>
      </c>
      <c r="C389" t="s">
        <v>22</v>
      </c>
      <c r="D389">
        <v>4.4829999999999997</v>
      </c>
      <c r="E389" t="s">
        <v>66</v>
      </c>
      <c r="F389" t="s">
        <v>114</v>
      </c>
      <c r="G389" t="s">
        <v>15</v>
      </c>
      <c r="H389" t="s">
        <v>22</v>
      </c>
      <c r="I389">
        <v>23</v>
      </c>
      <c r="J389">
        <v>0</v>
      </c>
    </row>
    <row r="390" spans="1:10">
      <c r="A390">
        <v>109</v>
      </c>
      <c r="B390">
        <v>29</v>
      </c>
      <c r="C390" t="s">
        <v>15</v>
      </c>
      <c r="D390">
        <v>3.6280000000000001</v>
      </c>
      <c r="E390" t="s">
        <v>66</v>
      </c>
      <c r="F390" t="s">
        <v>114</v>
      </c>
      <c r="G390" t="s">
        <v>15</v>
      </c>
      <c r="H390" t="s">
        <v>110</v>
      </c>
      <c r="I390">
        <v>10</v>
      </c>
      <c r="J390">
        <v>0</v>
      </c>
    </row>
    <row r="391" spans="1:10">
      <c r="A391">
        <v>109</v>
      </c>
      <c r="B391">
        <v>30</v>
      </c>
      <c r="C391" t="s">
        <v>22</v>
      </c>
      <c r="D391">
        <v>3.282</v>
      </c>
      <c r="E391" t="s">
        <v>66</v>
      </c>
      <c r="F391" t="s">
        <v>114</v>
      </c>
      <c r="G391" t="s">
        <v>22</v>
      </c>
      <c r="H391" t="s">
        <v>110</v>
      </c>
      <c r="I391">
        <v>40</v>
      </c>
      <c r="J391">
        <v>0</v>
      </c>
    </row>
    <row r="392" spans="1:10">
      <c r="A392">
        <v>109</v>
      </c>
      <c r="B392">
        <v>31</v>
      </c>
      <c r="C392" t="s">
        <v>22</v>
      </c>
      <c r="D392">
        <v>3.5</v>
      </c>
      <c r="E392" t="s">
        <v>66</v>
      </c>
      <c r="F392" t="s">
        <v>114</v>
      </c>
      <c r="G392" t="s">
        <v>22</v>
      </c>
      <c r="H392" t="s">
        <v>110</v>
      </c>
      <c r="I392">
        <v>15</v>
      </c>
      <c r="J392">
        <v>0</v>
      </c>
    </row>
    <row r="393" spans="1:10">
      <c r="A393">
        <v>109</v>
      </c>
      <c r="B393">
        <v>32</v>
      </c>
      <c r="C393" t="s">
        <v>22</v>
      </c>
      <c r="D393">
        <v>2.9159999999999999</v>
      </c>
      <c r="E393" t="s">
        <v>66</v>
      </c>
      <c r="F393" t="s">
        <v>114</v>
      </c>
      <c r="G393" t="s">
        <v>22</v>
      </c>
      <c r="H393" t="s">
        <v>110</v>
      </c>
      <c r="I393">
        <v>18</v>
      </c>
      <c r="J393">
        <v>0</v>
      </c>
    </row>
    <row r="394" spans="1:10">
      <c r="A394">
        <v>109</v>
      </c>
      <c r="B394">
        <v>33</v>
      </c>
      <c r="C394" t="s">
        <v>22</v>
      </c>
      <c r="D394">
        <v>4.9450000000000003</v>
      </c>
      <c r="E394" t="s">
        <v>83</v>
      </c>
      <c r="F394" t="s">
        <v>115</v>
      </c>
      <c r="G394" t="s">
        <v>22</v>
      </c>
      <c r="H394" t="s">
        <v>110</v>
      </c>
      <c r="I394">
        <v>24</v>
      </c>
      <c r="J394">
        <v>0</v>
      </c>
    </row>
    <row r="395" spans="1:10">
      <c r="A395">
        <v>109</v>
      </c>
      <c r="B395">
        <v>34</v>
      </c>
      <c r="C395" t="s">
        <v>22</v>
      </c>
      <c r="D395">
        <v>3.4910000000000001</v>
      </c>
      <c r="E395" t="s">
        <v>83</v>
      </c>
      <c r="F395" t="s">
        <v>115</v>
      </c>
      <c r="G395" t="s">
        <v>15</v>
      </c>
      <c r="H395" t="s">
        <v>22</v>
      </c>
      <c r="I395">
        <v>36</v>
      </c>
      <c r="J395">
        <v>0</v>
      </c>
    </row>
    <row r="396" spans="1:10">
      <c r="A396">
        <v>109</v>
      </c>
      <c r="B396">
        <v>35</v>
      </c>
      <c r="C396" t="s">
        <v>22</v>
      </c>
      <c r="D396">
        <v>3.9630000000000001</v>
      </c>
      <c r="E396" t="s">
        <v>83</v>
      </c>
      <c r="F396" t="s">
        <v>115</v>
      </c>
      <c r="G396" t="s">
        <v>22</v>
      </c>
      <c r="H396" t="s">
        <v>110</v>
      </c>
      <c r="I396">
        <v>12</v>
      </c>
      <c r="J396">
        <v>0</v>
      </c>
    </row>
    <row r="397" spans="1:10">
      <c r="A397">
        <v>109</v>
      </c>
      <c r="B397">
        <v>36</v>
      </c>
      <c r="C397" t="s">
        <v>22</v>
      </c>
      <c r="D397">
        <v>3.0659999999999998</v>
      </c>
      <c r="E397" t="s">
        <v>83</v>
      </c>
      <c r="F397" t="s">
        <v>115</v>
      </c>
      <c r="G397" t="s">
        <v>22</v>
      </c>
      <c r="H397" t="s">
        <v>110</v>
      </c>
      <c r="I397">
        <v>16</v>
      </c>
      <c r="J397">
        <v>0</v>
      </c>
    </row>
    <row r="398" spans="1:10">
      <c r="A398">
        <v>109</v>
      </c>
      <c r="B398">
        <v>37</v>
      </c>
      <c r="C398" t="s">
        <v>22</v>
      </c>
      <c r="D398">
        <v>3.738</v>
      </c>
      <c r="E398" t="s">
        <v>83</v>
      </c>
      <c r="F398" t="s">
        <v>115</v>
      </c>
      <c r="G398" t="s">
        <v>15</v>
      </c>
      <c r="H398" t="s">
        <v>22</v>
      </c>
      <c r="I398">
        <v>35</v>
      </c>
      <c r="J398">
        <v>0</v>
      </c>
    </row>
    <row r="399" spans="1:10">
      <c r="A399">
        <v>109</v>
      </c>
      <c r="B399">
        <v>38</v>
      </c>
      <c r="C399" t="s">
        <v>22</v>
      </c>
      <c r="D399">
        <v>3.9540000000000002</v>
      </c>
      <c r="E399" t="s">
        <v>83</v>
      </c>
      <c r="F399" t="s">
        <v>115</v>
      </c>
      <c r="G399" t="s">
        <v>22</v>
      </c>
      <c r="H399" t="s">
        <v>110</v>
      </c>
      <c r="I399">
        <v>30</v>
      </c>
      <c r="J399">
        <v>0</v>
      </c>
    </row>
    <row r="400" spans="1:10">
      <c r="A400">
        <v>109</v>
      </c>
      <c r="B400">
        <v>39</v>
      </c>
      <c r="C400" t="s">
        <v>15</v>
      </c>
      <c r="D400">
        <v>3.226</v>
      </c>
      <c r="E400" t="s">
        <v>83</v>
      </c>
      <c r="F400" t="s">
        <v>115</v>
      </c>
      <c r="G400" t="s">
        <v>15</v>
      </c>
      <c r="H400" t="s">
        <v>110</v>
      </c>
      <c r="I400">
        <v>3</v>
      </c>
      <c r="J400">
        <v>0</v>
      </c>
    </row>
    <row r="401" spans="1:10">
      <c r="A401">
        <v>109</v>
      </c>
      <c r="B401">
        <v>40</v>
      </c>
      <c r="C401" t="s">
        <v>15</v>
      </c>
      <c r="D401">
        <v>4.1870000000000003</v>
      </c>
      <c r="E401" t="s">
        <v>83</v>
      </c>
      <c r="F401" t="s">
        <v>115</v>
      </c>
      <c r="G401" t="s">
        <v>15</v>
      </c>
      <c r="H401" t="s">
        <v>110</v>
      </c>
      <c r="I401">
        <v>6</v>
      </c>
      <c r="J401">
        <v>0</v>
      </c>
    </row>
    <row r="402" spans="1:10">
      <c r="A402">
        <v>110</v>
      </c>
      <c r="B402">
        <v>16</v>
      </c>
      <c r="C402" t="s">
        <v>15</v>
      </c>
      <c r="D402">
        <v>7.1150000000000002</v>
      </c>
      <c r="E402" t="s">
        <v>16</v>
      </c>
      <c r="F402" t="s">
        <v>109</v>
      </c>
      <c r="G402" t="s">
        <v>15</v>
      </c>
      <c r="H402" t="s">
        <v>110</v>
      </c>
      <c r="I402">
        <v>2</v>
      </c>
      <c r="J402" t="s">
        <v>109</v>
      </c>
    </row>
    <row r="403" spans="1:10">
      <c r="A403">
        <v>110</v>
      </c>
      <c r="B403">
        <v>1</v>
      </c>
      <c r="C403" t="s">
        <v>22</v>
      </c>
      <c r="D403">
        <v>8.0519999999999996</v>
      </c>
      <c r="E403" t="s">
        <v>19</v>
      </c>
      <c r="F403" t="s">
        <v>111</v>
      </c>
      <c r="G403" t="s">
        <v>22</v>
      </c>
      <c r="H403" t="s">
        <v>110</v>
      </c>
      <c r="I403">
        <v>5</v>
      </c>
      <c r="J403" t="s">
        <v>111</v>
      </c>
    </row>
    <row r="404" spans="1:10">
      <c r="A404">
        <v>110</v>
      </c>
      <c r="B404">
        <v>4</v>
      </c>
      <c r="C404" t="s">
        <v>15</v>
      </c>
      <c r="D404">
        <v>6.7709999999999999</v>
      </c>
      <c r="E404" t="s">
        <v>19</v>
      </c>
      <c r="F404" t="s">
        <v>111</v>
      </c>
      <c r="G404" t="s">
        <v>15</v>
      </c>
      <c r="H404" t="s">
        <v>110</v>
      </c>
      <c r="I404">
        <v>7</v>
      </c>
      <c r="J404" t="s">
        <v>111</v>
      </c>
    </row>
    <row r="405" spans="1:10">
      <c r="A405">
        <v>110</v>
      </c>
      <c r="B405">
        <v>14</v>
      </c>
      <c r="C405" t="s">
        <v>22</v>
      </c>
      <c r="D405">
        <v>11.03</v>
      </c>
      <c r="E405" t="s">
        <v>16</v>
      </c>
      <c r="F405" t="s">
        <v>109</v>
      </c>
      <c r="G405" t="s">
        <v>22</v>
      </c>
      <c r="H405" t="s">
        <v>110</v>
      </c>
      <c r="I405">
        <v>8</v>
      </c>
      <c r="J405" t="s">
        <v>109</v>
      </c>
    </row>
    <row r="406" spans="1:10">
      <c r="A406">
        <v>110</v>
      </c>
      <c r="B406">
        <v>9</v>
      </c>
      <c r="C406" t="s">
        <v>15</v>
      </c>
      <c r="D406">
        <v>6.4740000000000002</v>
      </c>
      <c r="E406" t="s">
        <v>16</v>
      </c>
      <c r="F406" t="s">
        <v>109</v>
      </c>
      <c r="G406" t="s">
        <v>15</v>
      </c>
      <c r="H406" t="s">
        <v>110</v>
      </c>
      <c r="I406">
        <v>11</v>
      </c>
      <c r="J406" t="s">
        <v>109</v>
      </c>
    </row>
    <row r="407" spans="1:10">
      <c r="A407">
        <v>110</v>
      </c>
      <c r="B407">
        <v>8</v>
      </c>
      <c r="C407" t="s">
        <v>22</v>
      </c>
      <c r="D407">
        <v>7.1459999999999999</v>
      </c>
      <c r="E407" t="s">
        <v>19</v>
      </c>
      <c r="F407" t="s">
        <v>111</v>
      </c>
      <c r="G407" t="s">
        <v>22</v>
      </c>
      <c r="H407" t="s">
        <v>110</v>
      </c>
      <c r="I407">
        <v>15</v>
      </c>
      <c r="J407" t="s">
        <v>111</v>
      </c>
    </row>
    <row r="408" spans="1:10">
      <c r="A408">
        <v>110</v>
      </c>
      <c r="B408">
        <v>13</v>
      </c>
      <c r="C408" t="s">
        <v>15</v>
      </c>
      <c r="D408">
        <v>16.39</v>
      </c>
      <c r="E408" t="s">
        <v>16</v>
      </c>
      <c r="F408" t="s">
        <v>109</v>
      </c>
      <c r="G408" t="s">
        <v>15</v>
      </c>
      <c r="H408" t="s">
        <v>110</v>
      </c>
      <c r="I408">
        <v>19</v>
      </c>
      <c r="J408" t="s">
        <v>109</v>
      </c>
    </row>
    <row r="409" spans="1:10">
      <c r="A409">
        <v>110</v>
      </c>
      <c r="B409">
        <v>3</v>
      </c>
      <c r="C409" t="s">
        <v>15</v>
      </c>
      <c r="D409">
        <v>5.6189999999999998</v>
      </c>
      <c r="E409" t="s">
        <v>19</v>
      </c>
      <c r="F409" t="s">
        <v>111</v>
      </c>
      <c r="G409" t="s">
        <v>15</v>
      </c>
      <c r="H409" t="s">
        <v>110</v>
      </c>
      <c r="I409">
        <v>20</v>
      </c>
      <c r="J409" t="s">
        <v>111</v>
      </c>
    </row>
    <row r="410" spans="1:10">
      <c r="A410">
        <v>110</v>
      </c>
      <c r="B410">
        <v>11</v>
      </c>
      <c r="C410" t="s">
        <v>15</v>
      </c>
      <c r="D410">
        <v>6.1710000000000003</v>
      </c>
      <c r="E410" t="s">
        <v>16</v>
      </c>
      <c r="F410" t="s">
        <v>109</v>
      </c>
      <c r="G410" t="s">
        <v>15</v>
      </c>
      <c r="H410" t="s">
        <v>110</v>
      </c>
      <c r="I410">
        <v>21</v>
      </c>
      <c r="J410" t="s">
        <v>109</v>
      </c>
    </row>
    <row r="411" spans="1:10">
      <c r="A411">
        <v>110</v>
      </c>
      <c r="B411">
        <v>2</v>
      </c>
      <c r="C411" t="s">
        <v>15</v>
      </c>
      <c r="D411">
        <v>5.1870000000000003</v>
      </c>
      <c r="E411" t="s">
        <v>19</v>
      </c>
      <c r="F411" t="s">
        <v>111</v>
      </c>
      <c r="G411" t="s">
        <v>15</v>
      </c>
      <c r="H411" t="s">
        <v>110</v>
      </c>
      <c r="I411">
        <v>23</v>
      </c>
      <c r="J411" t="s">
        <v>111</v>
      </c>
    </row>
    <row r="412" spans="1:10">
      <c r="A412">
        <v>110</v>
      </c>
      <c r="B412">
        <v>10</v>
      </c>
      <c r="C412" t="s">
        <v>22</v>
      </c>
      <c r="D412">
        <v>7.0179999999999998</v>
      </c>
      <c r="E412" t="s">
        <v>16</v>
      </c>
      <c r="F412" t="s">
        <v>109</v>
      </c>
      <c r="G412" t="s">
        <v>22</v>
      </c>
      <c r="H412" t="s">
        <v>110</v>
      </c>
      <c r="I412">
        <v>26</v>
      </c>
      <c r="J412" t="s">
        <v>109</v>
      </c>
    </row>
    <row r="413" spans="1:10">
      <c r="A413">
        <v>110</v>
      </c>
      <c r="B413">
        <v>5</v>
      </c>
      <c r="C413" t="s">
        <v>22</v>
      </c>
      <c r="D413">
        <v>8.7219999999999995</v>
      </c>
      <c r="E413" t="s">
        <v>19</v>
      </c>
      <c r="F413" t="s">
        <v>111</v>
      </c>
      <c r="G413" t="s">
        <v>22</v>
      </c>
      <c r="H413" t="s">
        <v>110</v>
      </c>
      <c r="I413">
        <v>30</v>
      </c>
      <c r="J413" t="s">
        <v>111</v>
      </c>
    </row>
    <row r="414" spans="1:10">
      <c r="A414">
        <v>110</v>
      </c>
      <c r="B414">
        <v>7</v>
      </c>
      <c r="C414" t="s">
        <v>22</v>
      </c>
      <c r="D414">
        <v>3.9279999999999999</v>
      </c>
      <c r="E414" t="s">
        <v>19</v>
      </c>
      <c r="F414" t="s">
        <v>111</v>
      </c>
      <c r="G414" t="s">
        <v>22</v>
      </c>
      <c r="H414" t="s">
        <v>110</v>
      </c>
      <c r="I414">
        <v>32</v>
      </c>
      <c r="J414" t="s">
        <v>111</v>
      </c>
    </row>
    <row r="415" spans="1:10">
      <c r="A415">
        <v>110</v>
      </c>
      <c r="B415">
        <v>15</v>
      </c>
      <c r="C415" t="s">
        <v>22</v>
      </c>
      <c r="D415">
        <v>7.29</v>
      </c>
      <c r="E415" t="s">
        <v>16</v>
      </c>
      <c r="F415" t="s">
        <v>109</v>
      </c>
      <c r="G415" t="s">
        <v>22</v>
      </c>
      <c r="H415" t="s">
        <v>110</v>
      </c>
      <c r="I415">
        <v>35</v>
      </c>
      <c r="J415" t="s">
        <v>109</v>
      </c>
    </row>
    <row r="416" spans="1:10">
      <c r="A416">
        <v>110</v>
      </c>
      <c r="B416">
        <v>6</v>
      </c>
      <c r="C416" t="s">
        <v>15</v>
      </c>
      <c r="D416">
        <v>5.8090000000000002</v>
      </c>
      <c r="E416" t="s">
        <v>19</v>
      </c>
      <c r="F416" t="s">
        <v>111</v>
      </c>
      <c r="G416" t="s">
        <v>15</v>
      </c>
      <c r="H416" t="s">
        <v>110</v>
      </c>
      <c r="I416">
        <v>37</v>
      </c>
      <c r="J416" t="s">
        <v>111</v>
      </c>
    </row>
    <row r="417" spans="1:10">
      <c r="A417">
        <v>110</v>
      </c>
      <c r="B417">
        <v>12</v>
      </c>
      <c r="C417" t="s">
        <v>22</v>
      </c>
      <c r="D417">
        <v>6.97</v>
      </c>
      <c r="E417" t="s">
        <v>16</v>
      </c>
      <c r="F417" t="s">
        <v>109</v>
      </c>
      <c r="G417" t="s">
        <v>22</v>
      </c>
      <c r="H417" t="s">
        <v>110</v>
      </c>
      <c r="I417">
        <v>40</v>
      </c>
      <c r="J417" t="s">
        <v>109</v>
      </c>
    </row>
    <row r="418" spans="1:10">
      <c r="A418">
        <v>110</v>
      </c>
      <c r="B418">
        <v>17</v>
      </c>
      <c r="C418" t="s">
        <v>22</v>
      </c>
      <c r="D418">
        <v>5.65</v>
      </c>
      <c r="E418" t="s">
        <v>49</v>
      </c>
      <c r="F418" t="s">
        <v>113</v>
      </c>
      <c r="G418" t="s">
        <v>15</v>
      </c>
      <c r="H418" t="s">
        <v>22</v>
      </c>
      <c r="I418">
        <v>13</v>
      </c>
      <c r="J418">
        <v>0</v>
      </c>
    </row>
    <row r="419" spans="1:10">
      <c r="A419">
        <v>110</v>
      </c>
      <c r="B419">
        <v>18</v>
      </c>
      <c r="C419" t="s">
        <v>22</v>
      </c>
      <c r="D419">
        <v>7.5780000000000003</v>
      </c>
      <c r="E419" t="s">
        <v>49</v>
      </c>
      <c r="F419" t="s">
        <v>113</v>
      </c>
      <c r="G419" t="s">
        <v>15</v>
      </c>
      <c r="H419" t="s">
        <v>22</v>
      </c>
      <c r="I419">
        <v>16</v>
      </c>
      <c r="J419">
        <v>0</v>
      </c>
    </row>
    <row r="420" spans="1:10">
      <c r="A420">
        <v>110</v>
      </c>
      <c r="B420">
        <v>19</v>
      </c>
      <c r="C420" t="s">
        <v>22</v>
      </c>
      <c r="D420">
        <v>8.2439999999999998</v>
      </c>
      <c r="E420" t="s">
        <v>49</v>
      </c>
      <c r="F420" t="s">
        <v>113</v>
      </c>
      <c r="G420" t="s">
        <v>22</v>
      </c>
      <c r="H420" t="s">
        <v>110</v>
      </c>
      <c r="I420">
        <v>1</v>
      </c>
      <c r="J420">
        <v>0</v>
      </c>
    </row>
    <row r="421" spans="1:10">
      <c r="A421">
        <v>110</v>
      </c>
      <c r="B421">
        <v>20</v>
      </c>
      <c r="C421" t="s">
        <v>22</v>
      </c>
      <c r="D421">
        <v>6.6189999999999998</v>
      </c>
      <c r="E421" t="s">
        <v>49</v>
      </c>
      <c r="F421" t="s">
        <v>113</v>
      </c>
      <c r="G421" t="s">
        <v>22</v>
      </c>
      <c r="H421" t="s">
        <v>110</v>
      </c>
      <c r="I421">
        <v>22</v>
      </c>
      <c r="J421">
        <v>0</v>
      </c>
    </row>
    <row r="422" spans="1:10">
      <c r="A422">
        <v>110</v>
      </c>
      <c r="B422">
        <v>21</v>
      </c>
      <c r="C422" t="s">
        <v>22</v>
      </c>
      <c r="D422">
        <v>7.6109999999999998</v>
      </c>
      <c r="E422" t="s">
        <v>49</v>
      </c>
      <c r="F422" t="s">
        <v>113</v>
      </c>
      <c r="G422" t="s">
        <v>22</v>
      </c>
      <c r="H422" t="s">
        <v>110</v>
      </c>
      <c r="I422">
        <v>10</v>
      </c>
      <c r="J422">
        <v>0</v>
      </c>
    </row>
    <row r="423" spans="1:10">
      <c r="A423">
        <v>110</v>
      </c>
      <c r="B423">
        <v>22</v>
      </c>
      <c r="C423" t="s">
        <v>22</v>
      </c>
      <c r="D423">
        <v>7.0359999999999996</v>
      </c>
      <c r="E423" t="s">
        <v>49</v>
      </c>
      <c r="F423" t="s">
        <v>113</v>
      </c>
      <c r="G423" t="s">
        <v>15</v>
      </c>
      <c r="H423" t="s">
        <v>22</v>
      </c>
      <c r="I423">
        <v>29</v>
      </c>
      <c r="J423">
        <v>0</v>
      </c>
    </row>
    <row r="424" spans="1:10">
      <c r="A424">
        <v>110</v>
      </c>
      <c r="B424">
        <v>23</v>
      </c>
      <c r="C424" t="s">
        <v>15</v>
      </c>
      <c r="D424">
        <v>4.7539999999999996</v>
      </c>
      <c r="E424" t="s">
        <v>49</v>
      </c>
      <c r="F424" t="s">
        <v>113</v>
      </c>
      <c r="G424" t="s">
        <v>15</v>
      </c>
      <c r="H424" t="s">
        <v>110</v>
      </c>
      <c r="I424">
        <v>33</v>
      </c>
      <c r="J424">
        <v>0</v>
      </c>
    </row>
    <row r="425" spans="1:10">
      <c r="A425">
        <v>110</v>
      </c>
      <c r="B425">
        <v>24</v>
      </c>
      <c r="C425" t="s">
        <v>22</v>
      </c>
      <c r="D425">
        <v>5.1870000000000003</v>
      </c>
      <c r="E425" t="s">
        <v>49</v>
      </c>
      <c r="F425" t="s">
        <v>113</v>
      </c>
      <c r="G425" t="s">
        <v>22</v>
      </c>
      <c r="H425" t="s">
        <v>110</v>
      </c>
      <c r="I425">
        <v>38</v>
      </c>
      <c r="J425">
        <v>0</v>
      </c>
    </row>
    <row r="426" spans="1:10">
      <c r="A426">
        <v>110</v>
      </c>
      <c r="B426">
        <v>25</v>
      </c>
      <c r="C426" t="s">
        <v>22</v>
      </c>
      <c r="D426">
        <v>6.9390000000000001</v>
      </c>
      <c r="E426" t="s">
        <v>66</v>
      </c>
      <c r="F426" t="s">
        <v>114</v>
      </c>
      <c r="G426" t="s">
        <v>15</v>
      </c>
      <c r="H426" t="s">
        <v>22</v>
      </c>
      <c r="I426">
        <v>3</v>
      </c>
      <c r="J426">
        <v>0</v>
      </c>
    </row>
    <row r="427" spans="1:10">
      <c r="A427">
        <v>110</v>
      </c>
      <c r="B427">
        <v>26</v>
      </c>
      <c r="C427" t="s">
        <v>22</v>
      </c>
      <c r="D427">
        <v>5.1390000000000002</v>
      </c>
      <c r="E427" t="s">
        <v>66</v>
      </c>
      <c r="F427" t="s">
        <v>114</v>
      </c>
      <c r="G427" t="s">
        <v>22</v>
      </c>
      <c r="H427" t="s">
        <v>110</v>
      </c>
      <c r="I427">
        <v>31</v>
      </c>
      <c r="J427">
        <v>0</v>
      </c>
    </row>
    <row r="428" spans="1:10">
      <c r="A428">
        <v>110</v>
      </c>
      <c r="B428">
        <v>27</v>
      </c>
      <c r="C428" t="s">
        <v>15</v>
      </c>
      <c r="D428">
        <v>6.819</v>
      </c>
      <c r="E428" t="s">
        <v>66</v>
      </c>
      <c r="F428" t="s">
        <v>114</v>
      </c>
      <c r="G428" t="s">
        <v>15</v>
      </c>
      <c r="H428" t="s">
        <v>110</v>
      </c>
      <c r="I428">
        <v>9</v>
      </c>
      <c r="J428">
        <v>0</v>
      </c>
    </row>
    <row r="429" spans="1:10">
      <c r="A429">
        <v>110</v>
      </c>
      <c r="B429">
        <v>28</v>
      </c>
      <c r="C429" t="s">
        <v>22</v>
      </c>
      <c r="D429">
        <v>6.883</v>
      </c>
      <c r="E429" t="s">
        <v>66</v>
      </c>
      <c r="F429" t="s">
        <v>114</v>
      </c>
      <c r="G429" t="s">
        <v>15</v>
      </c>
      <c r="H429" t="s">
        <v>22</v>
      </c>
      <c r="I429">
        <v>36</v>
      </c>
      <c r="J429">
        <v>0</v>
      </c>
    </row>
    <row r="430" spans="1:10">
      <c r="A430">
        <v>110</v>
      </c>
      <c r="B430">
        <v>29</v>
      </c>
      <c r="C430" t="s">
        <v>15</v>
      </c>
      <c r="D430">
        <v>6.6740000000000004</v>
      </c>
      <c r="E430" t="s">
        <v>66</v>
      </c>
      <c r="F430" t="s">
        <v>114</v>
      </c>
      <c r="G430" t="s">
        <v>15</v>
      </c>
      <c r="H430" t="s">
        <v>110</v>
      </c>
      <c r="I430">
        <v>14</v>
      </c>
      <c r="J430">
        <v>0</v>
      </c>
    </row>
    <row r="431" spans="1:10">
      <c r="A431">
        <v>110</v>
      </c>
      <c r="B431">
        <v>30</v>
      </c>
      <c r="C431" t="s">
        <v>22</v>
      </c>
      <c r="D431">
        <v>7.4509999999999996</v>
      </c>
      <c r="E431" t="s">
        <v>66</v>
      </c>
      <c r="F431" t="s">
        <v>114</v>
      </c>
      <c r="G431" t="s">
        <v>22</v>
      </c>
      <c r="H431" t="s">
        <v>110</v>
      </c>
      <c r="I431">
        <v>28</v>
      </c>
      <c r="J431">
        <v>0</v>
      </c>
    </row>
    <row r="432" spans="1:10">
      <c r="A432">
        <v>110</v>
      </c>
      <c r="B432">
        <v>31</v>
      </c>
      <c r="C432" t="s">
        <v>22</v>
      </c>
      <c r="D432">
        <v>5.9720000000000004</v>
      </c>
      <c r="E432" t="s">
        <v>66</v>
      </c>
      <c r="F432" t="s">
        <v>114</v>
      </c>
      <c r="G432" t="s">
        <v>22</v>
      </c>
      <c r="H432" t="s">
        <v>110</v>
      </c>
      <c r="I432">
        <v>18</v>
      </c>
      <c r="J432">
        <v>0</v>
      </c>
    </row>
    <row r="433" spans="1:10">
      <c r="A433">
        <v>110</v>
      </c>
      <c r="B433">
        <v>32</v>
      </c>
      <c r="C433" t="s">
        <v>22</v>
      </c>
      <c r="D433">
        <v>7.0750000000000002</v>
      </c>
      <c r="E433" t="s">
        <v>66</v>
      </c>
      <c r="F433" t="s">
        <v>114</v>
      </c>
      <c r="G433" t="s">
        <v>22</v>
      </c>
      <c r="H433" t="s">
        <v>110</v>
      </c>
      <c r="I433">
        <v>24</v>
      </c>
      <c r="J433">
        <v>0</v>
      </c>
    </row>
    <row r="434" spans="1:10">
      <c r="A434">
        <v>110</v>
      </c>
      <c r="B434">
        <v>33</v>
      </c>
      <c r="C434" t="s">
        <v>22</v>
      </c>
      <c r="D434">
        <v>6.6280000000000001</v>
      </c>
      <c r="E434" t="s">
        <v>83</v>
      </c>
      <c r="F434" t="s">
        <v>115</v>
      </c>
      <c r="G434" t="s">
        <v>22</v>
      </c>
      <c r="H434" t="s">
        <v>110</v>
      </c>
      <c r="I434">
        <v>6</v>
      </c>
      <c r="J434">
        <v>0</v>
      </c>
    </row>
    <row r="435" spans="1:10">
      <c r="A435">
        <v>110</v>
      </c>
      <c r="B435">
        <v>34</v>
      </c>
      <c r="C435" t="s">
        <v>15</v>
      </c>
      <c r="D435">
        <v>8.4830000000000005</v>
      </c>
      <c r="E435" t="s">
        <v>83</v>
      </c>
      <c r="F435" t="s">
        <v>115</v>
      </c>
      <c r="G435" t="s">
        <v>15</v>
      </c>
      <c r="H435" t="s">
        <v>110</v>
      </c>
      <c r="I435">
        <v>27</v>
      </c>
      <c r="J435">
        <v>0</v>
      </c>
    </row>
    <row r="436" spans="1:10">
      <c r="A436">
        <v>110</v>
      </c>
      <c r="B436">
        <v>35</v>
      </c>
      <c r="C436" t="s">
        <v>22</v>
      </c>
      <c r="D436">
        <v>5.665</v>
      </c>
      <c r="E436" t="s">
        <v>83</v>
      </c>
      <c r="F436" t="s">
        <v>115</v>
      </c>
      <c r="G436" t="s">
        <v>22</v>
      </c>
      <c r="H436" t="s">
        <v>110</v>
      </c>
      <c r="I436">
        <v>25</v>
      </c>
      <c r="J436">
        <v>0</v>
      </c>
    </row>
    <row r="437" spans="1:10">
      <c r="A437">
        <v>110</v>
      </c>
      <c r="B437">
        <v>36</v>
      </c>
      <c r="C437" t="s">
        <v>22</v>
      </c>
      <c r="D437">
        <v>6.3380000000000001</v>
      </c>
      <c r="E437" t="s">
        <v>83</v>
      </c>
      <c r="F437" t="s">
        <v>115</v>
      </c>
      <c r="G437" t="s">
        <v>22</v>
      </c>
      <c r="H437" t="s">
        <v>110</v>
      </c>
      <c r="I437">
        <v>12</v>
      </c>
      <c r="J437">
        <v>0</v>
      </c>
    </row>
    <row r="438" spans="1:10">
      <c r="A438">
        <v>110</v>
      </c>
      <c r="B438">
        <v>37</v>
      </c>
      <c r="C438" t="s">
        <v>15</v>
      </c>
      <c r="D438">
        <v>5.2119999999999997</v>
      </c>
      <c r="E438" t="s">
        <v>83</v>
      </c>
      <c r="F438" t="s">
        <v>115</v>
      </c>
      <c r="G438" t="s">
        <v>15</v>
      </c>
      <c r="H438" t="s">
        <v>110</v>
      </c>
      <c r="I438">
        <v>4</v>
      </c>
      <c r="J438">
        <v>0</v>
      </c>
    </row>
    <row r="439" spans="1:10">
      <c r="A439">
        <v>110</v>
      </c>
      <c r="B439">
        <v>38</v>
      </c>
      <c r="C439" t="s">
        <v>22</v>
      </c>
      <c r="D439">
        <v>4.6189999999999998</v>
      </c>
      <c r="E439" t="s">
        <v>83</v>
      </c>
      <c r="F439" t="s">
        <v>115</v>
      </c>
      <c r="G439" t="s">
        <v>22</v>
      </c>
      <c r="H439" t="s">
        <v>110</v>
      </c>
      <c r="I439">
        <v>39</v>
      </c>
      <c r="J439">
        <v>0</v>
      </c>
    </row>
    <row r="440" spans="1:10">
      <c r="A440">
        <v>110</v>
      </c>
      <c r="B440">
        <v>39</v>
      </c>
      <c r="C440" t="s">
        <v>15</v>
      </c>
      <c r="D440">
        <v>13.48</v>
      </c>
      <c r="E440" t="s">
        <v>83</v>
      </c>
      <c r="F440" t="s">
        <v>115</v>
      </c>
      <c r="G440" t="s">
        <v>15</v>
      </c>
      <c r="H440" t="s">
        <v>110</v>
      </c>
      <c r="I440">
        <v>17</v>
      </c>
      <c r="J440">
        <v>0</v>
      </c>
    </row>
    <row r="441" spans="1:10">
      <c r="A441">
        <v>110</v>
      </c>
      <c r="B441">
        <v>40</v>
      </c>
      <c r="C441" t="s">
        <v>15</v>
      </c>
      <c r="D441">
        <v>7.6890000000000001</v>
      </c>
      <c r="E441" t="s">
        <v>83</v>
      </c>
      <c r="F441" t="s">
        <v>115</v>
      </c>
      <c r="G441" t="s">
        <v>15</v>
      </c>
      <c r="H441" t="s">
        <v>110</v>
      </c>
      <c r="I441">
        <v>34</v>
      </c>
      <c r="J441">
        <v>0</v>
      </c>
    </row>
    <row r="442" spans="1:10">
      <c r="A442">
        <v>111</v>
      </c>
      <c r="B442">
        <v>1</v>
      </c>
      <c r="C442" t="s">
        <v>22</v>
      </c>
      <c r="D442">
        <v>13.92</v>
      </c>
      <c r="E442" t="s">
        <v>19</v>
      </c>
      <c r="F442" t="s">
        <v>111</v>
      </c>
      <c r="G442" t="s">
        <v>22</v>
      </c>
      <c r="H442" t="s">
        <v>110</v>
      </c>
      <c r="I442">
        <v>1</v>
      </c>
      <c r="J442" t="s">
        <v>111</v>
      </c>
    </row>
    <row r="443" spans="1:10">
      <c r="A443">
        <v>111</v>
      </c>
      <c r="B443">
        <v>12</v>
      </c>
      <c r="C443" t="s">
        <v>22</v>
      </c>
      <c r="D443">
        <v>7.258</v>
      </c>
      <c r="E443" t="s">
        <v>16</v>
      </c>
      <c r="F443" t="s">
        <v>109</v>
      </c>
      <c r="G443" t="s">
        <v>22</v>
      </c>
      <c r="H443" t="s">
        <v>110</v>
      </c>
      <c r="I443">
        <v>3</v>
      </c>
      <c r="J443" t="s">
        <v>109</v>
      </c>
    </row>
    <row r="444" spans="1:10">
      <c r="A444">
        <v>111</v>
      </c>
      <c r="B444">
        <v>3</v>
      </c>
      <c r="C444" t="s">
        <v>15</v>
      </c>
      <c r="D444">
        <v>7.7789999999999999</v>
      </c>
      <c r="E444" t="s">
        <v>19</v>
      </c>
      <c r="F444" t="s">
        <v>111</v>
      </c>
      <c r="G444" t="s">
        <v>15</v>
      </c>
      <c r="H444" t="s">
        <v>110</v>
      </c>
      <c r="I444">
        <v>7</v>
      </c>
      <c r="J444" t="s">
        <v>111</v>
      </c>
    </row>
    <row r="445" spans="1:10">
      <c r="A445">
        <v>111</v>
      </c>
      <c r="B445">
        <v>16</v>
      </c>
      <c r="C445" t="s">
        <v>15</v>
      </c>
      <c r="D445">
        <v>9.9930000000000003</v>
      </c>
      <c r="E445" t="s">
        <v>16</v>
      </c>
      <c r="F445" t="s">
        <v>109</v>
      </c>
      <c r="G445" t="s">
        <v>15</v>
      </c>
      <c r="H445" t="s">
        <v>110</v>
      </c>
      <c r="I445">
        <v>9</v>
      </c>
      <c r="J445" t="s">
        <v>109</v>
      </c>
    </row>
    <row r="446" spans="1:10">
      <c r="A446">
        <v>111</v>
      </c>
      <c r="B446">
        <v>8</v>
      </c>
      <c r="C446" t="s">
        <v>22</v>
      </c>
      <c r="D446">
        <v>7.1539999999999999</v>
      </c>
      <c r="E446" t="s">
        <v>19</v>
      </c>
      <c r="F446" t="s">
        <v>111</v>
      </c>
      <c r="G446" t="s">
        <v>22</v>
      </c>
      <c r="H446" t="s">
        <v>110</v>
      </c>
      <c r="I446">
        <v>12</v>
      </c>
      <c r="J446" t="s">
        <v>111</v>
      </c>
    </row>
    <row r="447" spans="1:10">
      <c r="A447">
        <v>111</v>
      </c>
      <c r="B447">
        <v>11</v>
      </c>
      <c r="C447" t="s">
        <v>15</v>
      </c>
      <c r="D447">
        <v>6.875</v>
      </c>
      <c r="E447" t="s">
        <v>16</v>
      </c>
      <c r="F447" t="s">
        <v>109</v>
      </c>
      <c r="G447" t="s">
        <v>15</v>
      </c>
      <c r="H447" t="s">
        <v>110</v>
      </c>
      <c r="I447">
        <v>15</v>
      </c>
      <c r="J447" t="s">
        <v>109</v>
      </c>
    </row>
    <row r="448" spans="1:10">
      <c r="A448">
        <v>111</v>
      </c>
      <c r="B448">
        <v>15</v>
      </c>
      <c r="C448" t="s">
        <v>22</v>
      </c>
      <c r="D448">
        <v>4.5869999999999997</v>
      </c>
      <c r="E448" t="s">
        <v>16</v>
      </c>
      <c r="F448" t="s">
        <v>109</v>
      </c>
      <c r="G448" t="s">
        <v>22</v>
      </c>
      <c r="H448" t="s">
        <v>110</v>
      </c>
      <c r="I448">
        <v>16</v>
      </c>
      <c r="J448" t="s">
        <v>109</v>
      </c>
    </row>
    <row r="449" spans="1:10">
      <c r="A449">
        <v>111</v>
      </c>
      <c r="B449">
        <v>4</v>
      </c>
      <c r="C449" t="s">
        <v>15</v>
      </c>
      <c r="D449">
        <v>3.9780000000000002</v>
      </c>
      <c r="E449" t="s">
        <v>19</v>
      </c>
      <c r="F449" t="s">
        <v>111</v>
      </c>
      <c r="G449" t="s">
        <v>15</v>
      </c>
      <c r="H449" t="s">
        <v>110</v>
      </c>
      <c r="I449">
        <v>18</v>
      </c>
      <c r="J449" t="s">
        <v>111</v>
      </c>
    </row>
    <row r="450" spans="1:10">
      <c r="A450">
        <v>111</v>
      </c>
      <c r="B450">
        <v>2</v>
      </c>
      <c r="C450" t="s">
        <v>15</v>
      </c>
      <c r="D450">
        <v>5.57</v>
      </c>
      <c r="E450" t="s">
        <v>19</v>
      </c>
      <c r="F450" t="s">
        <v>111</v>
      </c>
      <c r="G450" t="s">
        <v>15</v>
      </c>
      <c r="H450" t="s">
        <v>110</v>
      </c>
      <c r="I450">
        <v>21</v>
      </c>
      <c r="J450" t="s">
        <v>111</v>
      </c>
    </row>
    <row r="451" spans="1:10">
      <c r="A451">
        <v>111</v>
      </c>
      <c r="B451">
        <v>13</v>
      </c>
      <c r="C451" t="s">
        <v>15</v>
      </c>
      <c r="D451">
        <v>10.93</v>
      </c>
      <c r="E451" t="s">
        <v>16</v>
      </c>
      <c r="F451" t="s">
        <v>109</v>
      </c>
      <c r="G451" t="s">
        <v>15</v>
      </c>
      <c r="H451" t="s">
        <v>110</v>
      </c>
      <c r="I451">
        <v>23</v>
      </c>
      <c r="J451" t="s">
        <v>109</v>
      </c>
    </row>
    <row r="452" spans="1:10">
      <c r="A452">
        <v>111</v>
      </c>
      <c r="B452">
        <v>14</v>
      </c>
      <c r="C452" t="s">
        <v>22</v>
      </c>
      <c r="D452">
        <v>5.6020000000000003</v>
      </c>
      <c r="E452" t="s">
        <v>16</v>
      </c>
      <c r="F452" t="s">
        <v>109</v>
      </c>
      <c r="G452" t="s">
        <v>22</v>
      </c>
      <c r="H452" t="s">
        <v>110</v>
      </c>
      <c r="I452">
        <v>27</v>
      </c>
      <c r="J452" t="s">
        <v>109</v>
      </c>
    </row>
    <row r="453" spans="1:10">
      <c r="A453">
        <v>111</v>
      </c>
      <c r="B453">
        <v>5</v>
      </c>
      <c r="C453" t="s">
        <v>22</v>
      </c>
      <c r="D453">
        <v>6.0190000000000001</v>
      </c>
      <c r="E453" t="s">
        <v>19</v>
      </c>
      <c r="F453" t="s">
        <v>111</v>
      </c>
      <c r="G453" t="s">
        <v>22</v>
      </c>
      <c r="H453" t="s">
        <v>110</v>
      </c>
      <c r="I453">
        <v>30</v>
      </c>
      <c r="J453" t="s">
        <v>111</v>
      </c>
    </row>
    <row r="454" spans="1:10">
      <c r="A454">
        <v>111</v>
      </c>
      <c r="B454">
        <v>7</v>
      </c>
      <c r="C454" t="s">
        <v>22</v>
      </c>
      <c r="D454">
        <v>6.4109999999999996</v>
      </c>
      <c r="E454" t="s">
        <v>19</v>
      </c>
      <c r="F454" t="s">
        <v>111</v>
      </c>
      <c r="G454" t="s">
        <v>22</v>
      </c>
      <c r="H454" t="s">
        <v>110</v>
      </c>
      <c r="I454">
        <v>32</v>
      </c>
      <c r="J454" t="s">
        <v>111</v>
      </c>
    </row>
    <row r="455" spans="1:10">
      <c r="A455">
        <v>111</v>
      </c>
      <c r="B455">
        <v>9</v>
      </c>
      <c r="C455" t="s">
        <v>15</v>
      </c>
      <c r="D455">
        <v>10.6</v>
      </c>
      <c r="E455" t="s">
        <v>16</v>
      </c>
      <c r="F455" t="s">
        <v>109</v>
      </c>
      <c r="G455" t="s">
        <v>15</v>
      </c>
      <c r="H455" t="s">
        <v>110</v>
      </c>
      <c r="I455">
        <v>35</v>
      </c>
      <c r="J455" t="s">
        <v>109</v>
      </c>
    </row>
    <row r="456" spans="1:10">
      <c r="A456">
        <v>111</v>
      </c>
      <c r="B456">
        <v>10</v>
      </c>
      <c r="C456" t="s">
        <v>22</v>
      </c>
      <c r="D456">
        <v>4.8010000000000002</v>
      </c>
      <c r="E456" t="s">
        <v>16</v>
      </c>
      <c r="F456" t="s">
        <v>109</v>
      </c>
      <c r="G456" t="s">
        <v>22</v>
      </c>
      <c r="H456" t="s">
        <v>110</v>
      </c>
      <c r="I456">
        <v>37</v>
      </c>
      <c r="J456" t="s">
        <v>109</v>
      </c>
    </row>
    <row r="457" spans="1:10">
      <c r="A457">
        <v>111</v>
      </c>
      <c r="B457">
        <v>6</v>
      </c>
      <c r="C457" t="s">
        <v>15</v>
      </c>
      <c r="D457">
        <v>4.1130000000000004</v>
      </c>
      <c r="E457" t="s">
        <v>19</v>
      </c>
      <c r="F457" t="s">
        <v>111</v>
      </c>
      <c r="G457" t="s">
        <v>15</v>
      </c>
      <c r="H457" t="s">
        <v>110</v>
      </c>
      <c r="I457">
        <v>38</v>
      </c>
      <c r="J457" t="s">
        <v>111</v>
      </c>
    </row>
    <row r="458" spans="1:10">
      <c r="A458">
        <v>111</v>
      </c>
      <c r="B458">
        <v>17</v>
      </c>
      <c r="C458" t="s">
        <v>15</v>
      </c>
      <c r="D458">
        <v>5.85</v>
      </c>
      <c r="E458" t="s">
        <v>49</v>
      </c>
      <c r="F458" t="s">
        <v>113</v>
      </c>
      <c r="G458" t="s">
        <v>15</v>
      </c>
      <c r="H458" t="s">
        <v>110</v>
      </c>
      <c r="I458">
        <v>13</v>
      </c>
      <c r="J458">
        <v>0</v>
      </c>
    </row>
    <row r="459" spans="1:10">
      <c r="A459">
        <v>111</v>
      </c>
      <c r="B459">
        <v>18</v>
      </c>
      <c r="C459" t="s">
        <v>15</v>
      </c>
      <c r="D459">
        <v>6.6740000000000004</v>
      </c>
      <c r="E459" t="s">
        <v>49</v>
      </c>
      <c r="F459" t="s">
        <v>113</v>
      </c>
      <c r="G459" t="s">
        <v>15</v>
      </c>
      <c r="H459" t="s">
        <v>110</v>
      </c>
      <c r="I459">
        <v>26</v>
      </c>
      <c r="J459">
        <v>0</v>
      </c>
    </row>
    <row r="460" spans="1:10">
      <c r="A460">
        <v>111</v>
      </c>
      <c r="B460">
        <v>19</v>
      </c>
      <c r="C460" t="s">
        <v>22</v>
      </c>
      <c r="D460">
        <v>3.4420000000000002</v>
      </c>
      <c r="E460" t="s">
        <v>49</v>
      </c>
      <c r="F460" t="s">
        <v>113</v>
      </c>
      <c r="G460" t="s">
        <v>22</v>
      </c>
      <c r="H460" t="s">
        <v>110</v>
      </c>
      <c r="I460">
        <v>10</v>
      </c>
      <c r="J460">
        <v>0</v>
      </c>
    </row>
    <row r="461" spans="1:10">
      <c r="A461">
        <v>111</v>
      </c>
      <c r="B461">
        <v>20</v>
      </c>
      <c r="C461" t="s">
        <v>22</v>
      </c>
      <c r="D461">
        <v>3.4089999999999998</v>
      </c>
      <c r="E461" t="s">
        <v>49</v>
      </c>
      <c r="F461" t="s">
        <v>113</v>
      </c>
      <c r="G461" t="s">
        <v>22</v>
      </c>
      <c r="H461" t="s">
        <v>110</v>
      </c>
      <c r="I461">
        <v>36</v>
      </c>
      <c r="J461">
        <v>0</v>
      </c>
    </row>
    <row r="462" spans="1:10">
      <c r="A462">
        <v>111</v>
      </c>
      <c r="B462">
        <v>21</v>
      </c>
      <c r="C462" t="s">
        <v>22</v>
      </c>
      <c r="D462">
        <v>4.6420000000000003</v>
      </c>
      <c r="E462" t="s">
        <v>49</v>
      </c>
      <c r="F462" t="s">
        <v>113</v>
      </c>
      <c r="G462" t="s">
        <v>22</v>
      </c>
      <c r="H462" t="s">
        <v>110</v>
      </c>
      <c r="I462">
        <v>25</v>
      </c>
      <c r="J462">
        <v>0</v>
      </c>
    </row>
    <row r="463" spans="1:10">
      <c r="A463">
        <v>111</v>
      </c>
      <c r="B463">
        <v>22</v>
      </c>
      <c r="C463" t="s">
        <v>15</v>
      </c>
      <c r="D463">
        <v>5.915</v>
      </c>
      <c r="E463" t="s">
        <v>49</v>
      </c>
      <c r="F463" t="s">
        <v>113</v>
      </c>
      <c r="G463" t="s">
        <v>15</v>
      </c>
      <c r="H463" t="s">
        <v>110</v>
      </c>
      <c r="I463">
        <v>2</v>
      </c>
      <c r="J463">
        <v>0</v>
      </c>
    </row>
    <row r="464" spans="1:10">
      <c r="A464">
        <v>111</v>
      </c>
      <c r="B464">
        <v>23</v>
      </c>
      <c r="C464" t="s">
        <v>15</v>
      </c>
      <c r="D464">
        <v>4.1719999999999997</v>
      </c>
      <c r="E464" t="s">
        <v>49</v>
      </c>
      <c r="F464" t="s">
        <v>113</v>
      </c>
      <c r="G464" t="s">
        <v>15</v>
      </c>
      <c r="H464" t="s">
        <v>110</v>
      </c>
      <c r="I464">
        <v>17</v>
      </c>
      <c r="J464">
        <v>0</v>
      </c>
    </row>
    <row r="465" spans="1:10">
      <c r="A465">
        <v>111</v>
      </c>
      <c r="B465">
        <v>24</v>
      </c>
      <c r="C465" t="s">
        <v>22</v>
      </c>
      <c r="D465">
        <v>4.8019999999999996</v>
      </c>
      <c r="E465" t="s">
        <v>49</v>
      </c>
      <c r="F465" t="s">
        <v>113</v>
      </c>
      <c r="G465" t="s">
        <v>22</v>
      </c>
      <c r="H465" t="s">
        <v>110</v>
      </c>
      <c r="I465">
        <v>34</v>
      </c>
      <c r="J465">
        <v>0</v>
      </c>
    </row>
    <row r="466" spans="1:10">
      <c r="A466">
        <v>111</v>
      </c>
      <c r="B466">
        <v>25</v>
      </c>
      <c r="C466" t="s">
        <v>15</v>
      </c>
      <c r="D466">
        <v>7.4729999999999999</v>
      </c>
      <c r="E466" t="s">
        <v>66</v>
      </c>
      <c r="F466" t="s">
        <v>114</v>
      </c>
      <c r="G466" t="s">
        <v>15</v>
      </c>
      <c r="H466" t="s">
        <v>110</v>
      </c>
      <c r="I466">
        <v>4</v>
      </c>
      <c r="J466">
        <v>0</v>
      </c>
    </row>
    <row r="467" spans="1:10">
      <c r="A467">
        <v>111</v>
      </c>
      <c r="B467">
        <v>26</v>
      </c>
      <c r="C467" t="s">
        <v>22</v>
      </c>
      <c r="D467">
        <v>7.13</v>
      </c>
      <c r="E467" t="s">
        <v>66</v>
      </c>
      <c r="F467" t="s">
        <v>114</v>
      </c>
      <c r="G467" t="s">
        <v>22</v>
      </c>
      <c r="H467" t="s">
        <v>110</v>
      </c>
      <c r="I467">
        <v>40</v>
      </c>
      <c r="J467">
        <v>0</v>
      </c>
    </row>
    <row r="468" spans="1:10">
      <c r="A468">
        <v>111</v>
      </c>
      <c r="B468">
        <v>27</v>
      </c>
      <c r="C468" t="s">
        <v>15</v>
      </c>
      <c r="D468">
        <v>4.6420000000000003</v>
      </c>
      <c r="E468" t="s">
        <v>66</v>
      </c>
      <c r="F468" t="s">
        <v>114</v>
      </c>
      <c r="G468" t="s">
        <v>15</v>
      </c>
      <c r="H468" t="s">
        <v>110</v>
      </c>
      <c r="I468">
        <v>28</v>
      </c>
      <c r="J468">
        <v>0</v>
      </c>
    </row>
    <row r="469" spans="1:10">
      <c r="A469">
        <v>111</v>
      </c>
      <c r="B469">
        <v>28</v>
      </c>
      <c r="C469" t="s">
        <v>15</v>
      </c>
      <c r="D469">
        <v>4.6349999999999998</v>
      </c>
      <c r="E469" t="s">
        <v>66</v>
      </c>
      <c r="F469" t="s">
        <v>114</v>
      </c>
      <c r="G469" t="s">
        <v>15</v>
      </c>
      <c r="H469" t="s">
        <v>110</v>
      </c>
      <c r="I469">
        <v>14</v>
      </c>
      <c r="J469">
        <v>0</v>
      </c>
    </row>
    <row r="470" spans="1:10">
      <c r="A470">
        <v>111</v>
      </c>
      <c r="B470">
        <v>29</v>
      </c>
      <c r="C470" t="s">
        <v>15</v>
      </c>
      <c r="D470">
        <v>6.6429999999999998</v>
      </c>
      <c r="E470" t="s">
        <v>66</v>
      </c>
      <c r="F470" t="s">
        <v>114</v>
      </c>
      <c r="G470" t="s">
        <v>15</v>
      </c>
      <c r="H470" t="s">
        <v>110</v>
      </c>
      <c r="I470">
        <v>8</v>
      </c>
      <c r="J470">
        <v>0</v>
      </c>
    </row>
    <row r="471" spans="1:10">
      <c r="A471">
        <v>111</v>
      </c>
      <c r="B471">
        <v>30</v>
      </c>
      <c r="C471" t="s">
        <v>22</v>
      </c>
      <c r="D471">
        <v>7.875</v>
      </c>
      <c r="E471" t="s">
        <v>66</v>
      </c>
      <c r="F471" t="s">
        <v>114</v>
      </c>
      <c r="G471" t="s">
        <v>22</v>
      </c>
      <c r="H471" t="s">
        <v>110</v>
      </c>
      <c r="I471">
        <v>19</v>
      </c>
      <c r="J471">
        <v>0</v>
      </c>
    </row>
    <row r="472" spans="1:10">
      <c r="A472">
        <v>111</v>
      </c>
      <c r="B472">
        <v>31</v>
      </c>
      <c r="C472" t="s">
        <v>22</v>
      </c>
      <c r="D472">
        <v>3.4820000000000002</v>
      </c>
      <c r="E472" t="s">
        <v>66</v>
      </c>
      <c r="F472" t="s">
        <v>114</v>
      </c>
      <c r="G472" t="s">
        <v>22</v>
      </c>
      <c r="H472" t="s">
        <v>110</v>
      </c>
      <c r="I472">
        <v>33</v>
      </c>
      <c r="J472">
        <v>0</v>
      </c>
    </row>
    <row r="473" spans="1:10">
      <c r="A473">
        <v>111</v>
      </c>
      <c r="B473">
        <v>32</v>
      </c>
      <c r="C473" t="s">
        <v>22</v>
      </c>
      <c r="D473">
        <v>3.69</v>
      </c>
      <c r="E473" t="s">
        <v>66</v>
      </c>
      <c r="F473" t="s">
        <v>114</v>
      </c>
      <c r="G473" t="s">
        <v>22</v>
      </c>
      <c r="H473" t="s">
        <v>110</v>
      </c>
      <c r="I473">
        <v>24</v>
      </c>
      <c r="J473">
        <v>0</v>
      </c>
    </row>
    <row r="474" spans="1:10">
      <c r="A474">
        <v>111</v>
      </c>
      <c r="B474">
        <v>33</v>
      </c>
      <c r="C474" t="s">
        <v>22</v>
      </c>
      <c r="D474">
        <v>3.794</v>
      </c>
      <c r="E474" t="s">
        <v>83</v>
      </c>
      <c r="F474" t="s">
        <v>115</v>
      </c>
      <c r="G474" t="s">
        <v>22</v>
      </c>
      <c r="H474" t="s">
        <v>110</v>
      </c>
      <c r="I474">
        <v>5</v>
      </c>
      <c r="J474">
        <v>0</v>
      </c>
    </row>
    <row r="475" spans="1:10">
      <c r="A475">
        <v>111</v>
      </c>
      <c r="B475">
        <v>34</v>
      </c>
      <c r="C475" t="s">
        <v>15</v>
      </c>
      <c r="D475">
        <v>5.81</v>
      </c>
      <c r="E475" t="s">
        <v>83</v>
      </c>
      <c r="F475" t="s">
        <v>115</v>
      </c>
      <c r="G475" t="s">
        <v>15</v>
      </c>
      <c r="H475" t="s">
        <v>110</v>
      </c>
      <c r="I475">
        <v>39</v>
      </c>
      <c r="J475">
        <v>0</v>
      </c>
    </row>
    <row r="476" spans="1:10">
      <c r="A476">
        <v>111</v>
      </c>
      <c r="B476">
        <v>35</v>
      </c>
      <c r="C476" t="s">
        <v>22</v>
      </c>
      <c r="D476">
        <v>2.9550000000000001</v>
      </c>
      <c r="E476" t="s">
        <v>83</v>
      </c>
      <c r="F476" t="s">
        <v>115</v>
      </c>
      <c r="G476" t="s">
        <v>22</v>
      </c>
      <c r="H476" t="s">
        <v>110</v>
      </c>
      <c r="I476">
        <v>29</v>
      </c>
      <c r="J476">
        <v>0</v>
      </c>
    </row>
    <row r="477" spans="1:10">
      <c r="A477">
        <v>111</v>
      </c>
      <c r="B477">
        <v>36</v>
      </c>
      <c r="C477" t="s">
        <v>22</v>
      </c>
      <c r="D477">
        <v>3.9860000000000002</v>
      </c>
      <c r="E477" t="s">
        <v>83</v>
      </c>
      <c r="F477" t="s">
        <v>115</v>
      </c>
      <c r="G477" t="s">
        <v>22</v>
      </c>
      <c r="H477" t="s">
        <v>110</v>
      </c>
      <c r="I477">
        <v>31</v>
      </c>
      <c r="J477">
        <v>0</v>
      </c>
    </row>
    <row r="478" spans="1:10">
      <c r="A478">
        <v>111</v>
      </c>
      <c r="B478">
        <v>37</v>
      </c>
      <c r="C478" t="s">
        <v>15</v>
      </c>
      <c r="D478">
        <v>3.2759999999999998</v>
      </c>
      <c r="E478" t="s">
        <v>83</v>
      </c>
      <c r="F478" t="s">
        <v>115</v>
      </c>
      <c r="G478" t="s">
        <v>15</v>
      </c>
      <c r="H478" t="s">
        <v>110</v>
      </c>
      <c r="I478">
        <v>11</v>
      </c>
      <c r="J478">
        <v>0</v>
      </c>
    </row>
    <row r="479" spans="1:10">
      <c r="A479">
        <v>111</v>
      </c>
      <c r="B479">
        <v>38</v>
      </c>
      <c r="C479" t="s">
        <v>22</v>
      </c>
      <c r="D479">
        <v>3.4670000000000001</v>
      </c>
      <c r="E479" t="s">
        <v>83</v>
      </c>
      <c r="F479" t="s">
        <v>115</v>
      </c>
      <c r="G479" t="s">
        <v>22</v>
      </c>
      <c r="H479" t="s">
        <v>110</v>
      </c>
      <c r="I479">
        <v>20</v>
      </c>
      <c r="J479">
        <v>0</v>
      </c>
    </row>
    <row r="480" spans="1:10">
      <c r="A480">
        <v>111</v>
      </c>
      <c r="B480">
        <v>39</v>
      </c>
      <c r="C480" t="s">
        <v>15</v>
      </c>
      <c r="D480">
        <v>3.8820000000000001</v>
      </c>
      <c r="E480" t="s">
        <v>83</v>
      </c>
      <c r="F480" t="s">
        <v>115</v>
      </c>
      <c r="G480" t="s">
        <v>15</v>
      </c>
      <c r="H480" t="s">
        <v>110</v>
      </c>
      <c r="I480">
        <v>22</v>
      </c>
      <c r="J480">
        <v>0</v>
      </c>
    </row>
    <row r="481" spans="1:10">
      <c r="A481">
        <v>111</v>
      </c>
      <c r="B481">
        <v>40</v>
      </c>
      <c r="C481" t="s">
        <v>15</v>
      </c>
      <c r="D481">
        <v>4.38</v>
      </c>
      <c r="E481" t="s">
        <v>83</v>
      </c>
      <c r="F481" t="s">
        <v>115</v>
      </c>
      <c r="G481" t="s">
        <v>15</v>
      </c>
      <c r="H481" t="s">
        <v>110</v>
      </c>
      <c r="I481">
        <v>6</v>
      </c>
      <c r="J481">
        <v>0</v>
      </c>
    </row>
    <row r="482" spans="1:10">
      <c r="A482">
        <v>112</v>
      </c>
      <c r="B482">
        <v>14</v>
      </c>
      <c r="C482" t="s">
        <v>22</v>
      </c>
      <c r="D482">
        <v>7.0119999999999996</v>
      </c>
      <c r="E482" t="s">
        <v>16</v>
      </c>
      <c r="F482" t="s">
        <v>109</v>
      </c>
      <c r="G482" t="s">
        <v>22</v>
      </c>
      <c r="H482" t="s">
        <v>110</v>
      </c>
      <c r="I482">
        <v>2</v>
      </c>
      <c r="J482" t="s">
        <v>109</v>
      </c>
    </row>
    <row r="483" spans="1:10">
      <c r="A483">
        <v>112</v>
      </c>
      <c r="B483">
        <v>8</v>
      </c>
      <c r="C483" t="s">
        <v>22</v>
      </c>
      <c r="D483">
        <v>7.7539999999999996</v>
      </c>
      <c r="E483" t="s">
        <v>19</v>
      </c>
      <c r="F483" t="s">
        <v>111</v>
      </c>
      <c r="G483" t="s">
        <v>22</v>
      </c>
      <c r="H483" t="s">
        <v>110</v>
      </c>
      <c r="I483">
        <v>4</v>
      </c>
      <c r="J483" t="s">
        <v>111</v>
      </c>
    </row>
    <row r="484" spans="1:10">
      <c r="A484">
        <v>112</v>
      </c>
      <c r="B484">
        <v>10</v>
      </c>
      <c r="C484" t="s">
        <v>22</v>
      </c>
      <c r="D484">
        <v>8.7859999999999996</v>
      </c>
      <c r="E484" t="s">
        <v>16</v>
      </c>
      <c r="F484" t="s">
        <v>109</v>
      </c>
      <c r="G484" t="s">
        <v>22</v>
      </c>
      <c r="H484" t="s">
        <v>110</v>
      </c>
      <c r="I484">
        <v>9</v>
      </c>
      <c r="J484" t="s">
        <v>109</v>
      </c>
    </row>
    <row r="485" spans="1:10">
      <c r="A485">
        <v>112</v>
      </c>
      <c r="B485">
        <v>6</v>
      </c>
      <c r="C485" t="s">
        <v>15</v>
      </c>
      <c r="D485">
        <v>3.89</v>
      </c>
      <c r="E485" t="s">
        <v>19</v>
      </c>
      <c r="F485" t="s">
        <v>111</v>
      </c>
      <c r="G485" t="s">
        <v>15</v>
      </c>
      <c r="H485" t="s">
        <v>110</v>
      </c>
      <c r="I485">
        <v>10</v>
      </c>
      <c r="J485" t="s">
        <v>111</v>
      </c>
    </row>
    <row r="486" spans="1:10">
      <c r="A486">
        <v>112</v>
      </c>
      <c r="B486">
        <v>16</v>
      </c>
      <c r="C486" t="s">
        <v>15</v>
      </c>
      <c r="D486">
        <v>6.2169999999999996</v>
      </c>
      <c r="E486" t="s">
        <v>16</v>
      </c>
      <c r="F486" t="s">
        <v>109</v>
      </c>
      <c r="G486" t="s">
        <v>15</v>
      </c>
      <c r="H486" t="s">
        <v>110</v>
      </c>
      <c r="I486">
        <v>11</v>
      </c>
      <c r="J486" t="s">
        <v>109</v>
      </c>
    </row>
    <row r="487" spans="1:10">
      <c r="A487">
        <v>112</v>
      </c>
      <c r="B487">
        <v>4</v>
      </c>
      <c r="C487" t="s">
        <v>22</v>
      </c>
      <c r="D487">
        <v>9.8190000000000008</v>
      </c>
      <c r="E487" t="s">
        <v>19</v>
      </c>
      <c r="F487" t="s">
        <v>111</v>
      </c>
      <c r="G487" t="s">
        <v>15</v>
      </c>
      <c r="H487" t="s">
        <v>22</v>
      </c>
      <c r="I487">
        <v>12</v>
      </c>
      <c r="J487" t="s">
        <v>112</v>
      </c>
    </row>
    <row r="488" spans="1:10">
      <c r="A488">
        <v>112</v>
      </c>
      <c r="B488">
        <v>11</v>
      </c>
      <c r="C488" t="s">
        <v>15</v>
      </c>
      <c r="D488">
        <v>5.3940000000000001</v>
      </c>
      <c r="E488" t="s">
        <v>16</v>
      </c>
      <c r="F488" t="s">
        <v>109</v>
      </c>
      <c r="G488" t="s">
        <v>15</v>
      </c>
      <c r="H488" t="s">
        <v>110</v>
      </c>
      <c r="I488">
        <v>18</v>
      </c>
      <c r="J488" t="s">
        <v>109</v>
      </c>
    </row>
    <row r="489" spans="1:10">
      <c r="A489">
        <v>112</v>
      </c>
      <c r="B489">
        <v>2</v>
      </c>
      <c r="C489" t="s">
        <v>22</v>
      </c>
      <c r="D489">
        <v>10.31</v>
      </c>
      <c r="E489" t="s">
        <v>19</v>
      </c>
      <c r="F489" t="s">
        <v>111</v>
      </c>
      <c r="G489" t="s">
        <v>15</v>
      </c>
      <c r="H489" t="s">
        <v>22</v>
      </c>
      <c r="I489">
        <v>19</v>
      </c>
      <c r="J489" t="s">
        <v>112</v>
      </c>
    </row>
    <row r="490" spans="1:10">
      <c r="A490">
        <v>112</v>
      </c>
      <c r="B490">
        <v>15</v>
      </c>
      <c r="C490" t="s">
        <v>22</v>
      </c>
      <c r="D490">
        <v>4.6660000000000004</v>
      </c>
      <c r="E490" t="s">
        <v>16</v>
      </c>
      <c r="F490" t="s">
        <v>109</v>
      </c>
      <c r="G490" t="s">
        <v>22</v>
      </c>
      <c r="H490" t="s">
        <v>110</v>
      </c>
      <c r="I490">
        <v>21</v>
      </c>
      <c r="J490" t="s">
        <v>109</v>
      </c>
    </row>
    <row r="491" spans="1:10">
      <c r="A491">
        <v>112</v>
      </c>
      <c r="B491">
        <v>1</v>
      </c>
      <c r="C491" t="s">
        <v>22</v>
      </c>
      <c r="D491">
        <v>4.0590000000000002</v>
      </c>
      <c r="E491" t="s">
        <v>19</v>
      </c>
      <c r="F491" t="s">
        <v>111</v>
      </c>
      <c r="G491" t="s">
        <v>22</v>
      </c>
      <c r="H491" t="s">
        <v>110</v>
      </c>
      <c r="I491">
        <v>25</v>
      </c>
      <c r="J491" t="s">
        <v>111</v>
      </c>
    </row>
    <row r="492" spans="1:10">
      <c r="A492">
        <v>112</v>
      </c>
      <c r="B492">
        <v>7</v>
      </c>
      <c r="C492" t="s">
        <v>22</v>
      </c>
      <c r="D492">
        <v>5.4189999999999996</v>
      </c>
      <c r="E492" t="s">
        <v>19</v>
      </c>
      <c r="F492" t="s">
        <v>111</v>
      </c>
      <c r="G492" t="s">
        <v>22</v>
      </c>
      <c r="H492" t="s">
        <v>110</v>
      </c>
      <c r="I492">
        <v>27</v>
      </c>
      <c r="J492" t="s">
        <v>111</v>
      </c>
    </row>
    <row r="493" spans="1:10">
      <c r="A493">
        <v>112</v>
      </c>
      <c r="B493">
        <v>9</v>
      </c>
      <c r="C493" t="s">
        <v>15</v>
      </c>
      <c r="D493">
        <v>5.1310000000000002</v>
      </c>
      <c r="E493" t="s">
        <v>16</v>
      </c>
      <c r="F493" t="s">
        <v>109</v>
      </c>
      <c r="G493" t="s">
        <v>15</v>
      </c>
      <c r="H493" t="s">
        <v>110</v>
      </c>
      <c r="I493">
        <v>29</v>
      </c>
      <c r="J493" t="s">
        <v>109</v>
      </c>
    </row>
    <row r="494" spans="1:10">
      <c r="A494">
        <v>112</v>
      </c>
      <c r="B494">
        <v>12</v>
      </c>
      <c r="C494" t="s">
        <v>22</v>
      </c>
      <c r="D494">
        <v>4.82</v>
      </c>
      <c r="E494" t="s">
        <v>16</v>
      </c>
      <c r="F494" t="s">
        <v>109</v>
      </c>
      <c r="G494" t="s">
        <v>22</v>
      </c>
      <c r="H494" t="s">
        <v>110</v>
      </c>
      <c r="I494">
        <v>32</v>
      </c>
      <c r="J494" t="s">
        <v>109</v>
      </c>
    </row>
    <row r="495" spans="1:10">
      <c r="A495">
        <v>112</v>
      </c>
      <c r="B495">
        <v>5</v>
      </c>
      <c r="C495" t="s">
        <v>22</v>
      </c>
      <c r="D495">
        <v>4.0819999999999999</v>
      </c>
      <c r="E495" t="s">
        <v>19</v>
      </c>
      <c r="F495" t="s">
        <v>111</v>
      </c>
      <c r="G495" t="s">
        <v>22</v>
      </c>
      <c r="H495" t="s">
        <v>110</v>
      </c>
      <c r="I495">
        <v>35</v>
      </c>
      <c r="J495" t="s">
        <v>111</v>
      </c>
    </row>
    <row r="496" spans="1:10">
      <c r="A496">
        <v>112</v>
      </c>
      <c r="B496">
        <v>13</v>
      </c>
      <c r="C496" t="s">
        <v>15</v>
      </c>
      <c r="D496">
        <v>10.68</v>
      </c>
      <c r="E496" t="s">
        <v>16</v>
      </c>
      <c r="F496" t="s">
        <v>109</v>
      </c>
      <c r="G496" t="s">
        <v>15</v>
      </c>
      <c r="H496" t="s">
        <v>110</v>
      </c>
      <c r="I496">
        <v>39</v>
      </c>
      <c r="J496" t="s">
        <v>109</v>
      </c>
    </row>
    <row r="497" spans="1:10">
      <c r="A497">
        <v>112</v>
      </c>
      <c r="B497">
        <v>3</v>
      </c>
      <c r="C497" t="s">
        <v>15</v>
      </c>
      <c r="D497">
        <v>3.0579999999999998</v>
      </c>
      <c r="E497" t="s">
        <v>19</v>
      </c>
      <c r="F497" t="s">
        <v>111</v>
      </c>
      <c r="G497" t="s">
        <v>15</v>
      </c>
      <c r="H497" t="s">
        <v>110</v>
      </c>
      <c r="I497">
        <v>40</v>
      </c>
      <c r="J497" t="s">
        <v>111</v>
      </c>
    </row>
    <row r="498" spans="1:10">
      <c r="A498">
        <v>112</v>
      </c>
      <c r="B498">
        <v>17</v>
      </c>
      <c r="C498" t="s">
        <v>15</v>
      </c>
      <c r="D498">
        <v>3.9550000000000001</v>
      </c>
      <c r="E498" t="s">
        <v>49</v>
      </c>
      <c r="F498" t="s">
        <v>113</v>
      </c>
      <c r="G498" t="s">
        <v>15</v>
      </c>
      <c r="H498" t="s">
        <v>110</v>
      </c>
      <c r="I498">
        <v>13</v>
      </c>
      <c r="J498">
        <v>0</v>
      </c>
    </row>
    <row r="499" spans="1:10">
      <c r="A499">
        <v>112</v>
      </c>
      <c r="B499">
        <v>18</v>
      </c>
      <c r="C499" t="s">
        <v>15</v>
      </c>
      <c r="D499">
        <v>6.2329999999999997</v>
      </c>
      <c r="E499" t="s">
        <v>49</v>
      </c>
      <c r="F499" t="s">
        <v>113</v>
      </c>
      <c r="G499" t="s">
        <v>15</v>
      </c>
      <c r="H499" t="s">
        <v>110</v>
      </c>
      <c r="I499">
        <v>3</v>
      </c>
      <c r="J499">
        <v>0</v>
      </c>
    </row>
    <row r="500" spans="1:10">
      <c r="A500">
        <v>112</v>
      </c>
      <c r="B500">
        <v>19</v>
      </c>
      <c r="C500" t="s">
        <v>22</v>
      </c>
      <c r="D500">
        <v>4.4340000000000002</v>
      </c>
      <c r="E500" t="s">
        <v>49</v>
      </c>
      <c r="F500" t="s">
        <v>113</v>
      </c>
      <c r="G500" t="s">
        <v>22</v>
      </c>
      <c r="H500" t="s">
        <v>110</v>
      </c>
      <c r="I500">
        <v>8</v>
      </c>
      <c r="J500">
        <v>0</v>
      </c>
    </row>
    <row r="501" spans="1:10">
      <c r="A501">
        <v>112</v>
      </c>
      <c r="B501">
        <v>20</v>
      </c>
      <c r="C501" t="s">
        <v>22</v>
      </c>
      <c r="D501">
        <v>3.05</v>
      </c>
      <c r="E501" t="s">
        <v>49</v>
      </c>
      <c r="F501" t="s">
        <v>113</v>
      </c>
      <c r="G501" t="s">
        <v>22</v>
      </c>
      <c r="H501" t="s">
        <v>110</v>
      </c>
      <c r="I501">
        <v>24</v>
      </c>
      <c r="J501">
        <v>0</v>
      </c>
    </row>
    <row r="502" spans="1:10">
      <c r="A502">
        <v>112</v>
      </c>
      <c r="B502">
        <v>21</v>
      </c>
      <c r="C502" t="s">
        <v>22</v>
      </c>
      <c r="D502">
        <v>4.0590000000000002</v>
      </c>
      <c r="E502" t="s">
        <v>49</v>
      </c>
      <c r="F502" t="s">
        <v>113</v>
      </c>
      <c r="G502" t="s">
        <v>22</v>
      </c>
      <c r="H502" t="s">
        <v>110</v>
      </c>
      <c r="I502">
        <v>16</v>
      </c>
      <c r="J502">
        <v>0</v>
      </c>
    </row>
    <row r="503" spans="1:10">
      <c r="A503">
        <v>112</v>
      </c>
      <c r="B503">
        <v>22</v>
      </c>
      <c r="C503" t="s">
        <v>15</v>
      </c>
      <c r="D503">
        <v>3.2989999999999999</v>
      </c>
      <c r="E503" t="s">
        <v>49</v>
      </c>
      <c r="F503" t="s">
        <v>113</v>
      </c>
      <c r="G503" t="s">
        <v>15</v>
      </c>
      <c r="H503" t="s">
        <v>110</v>
      </c>
      <c r="I503">
        <v>33</v>
      </c>
      <c r="J503">
        <v>0</v>
      </c>
    </row>
    <row r="504" spans="1:10">
      <c r="A504">
        <v>112</v>
      </c>
      <c r="B504">
        <v>23</v>
      </c>
      <c r="C504" t="s">
        <v>15</v>
      </c>
      <c r="D504">
        <v>3.371</v>
      </c>
      <c r="E504" t="s">
        <v>49</v>
      </c>
      <c r="F504" t="s">
        <v>113</v>
      </c>
      <c r="G504" t="s">
        <v>15</v>
      </c>
      <c r="H504" t="s">
        <v>110</v>
      </c>
      <c r="I504">
        <v>28</v>
      </c>
      <c r="J504">
        <v>0</v>
      </c>
    </row>
    <row r="505" spans="1:10">
      <c r="A505">
        <v>112</v>
      </c>
      <c r="B505">
        <v>24</v>
      </c>
      <c r="C505" t="s">
        <v>22</v>
      </c>
      <c r="D505">
        <v>7.2590000000000003</v>
      </c>
      <c r="E505" t="s">
        <v>49</v>
      </c>
      <c r="F505" t="s">
        <v>113</v>
      </c>
      <c r="G505" t="s">
        <v>22</v>
      </c>
      <c r="H505" t="s">
        <v>110</v>
      </c>
      <c r="I505">
        <v>36</v>
      </c>
      <c r="J505">
        <v>0</v>
      </c>
    </row>
    <row r="506" spans="1:10">
      <c r="A506">
        <v>112</v>
      </c>
      <c r="B506">
        <v>25</v>
      </c>
      <c r="C506" t="s">
        <v>15</v>
      </c>
      <c r="D506">
        <v>5.1230000000000002</v>
      </c>
      <c r="E506" t="s">
        <v>66</v>
      </c>
      <c r="F506" t="s">
        <v>114</v>
      </c>
      <c r="G506" t="s">
        <v>15</v>
      </c>
      <c r="H506" t="s">
        <v>110</v>
      </c>
      <c r="I506">
        <v>15</v>
      </c>
      <c r="J506">
        <v>0</v>
      </c>
    </row>
    <row r="507" spans="1:10">
      <c r="A507">
        <v>112</v>
      </c>
      <c r="B507">
        <v>26</v>
      </c>
      <c r="C507" t="s">
        <v>22</v>
      </c>
      <c r="D507">
        <v>4.625</v>
      </c>
      <c r="E507" t="s">
        <v>66</v>
      </c>
      <c r="F507" t="s">
        <v>114</v>
      </c>
      <c r="G507" t="s">
        <v>22</v>
      </c>
      <c r="H507" t="s">
        <v>110</v>
      </c>
      <c r="I507">
        <v>23</v>
      </c>
      <c r="J507">
        <v>0</v>
      </c>
    </row>
    <row r="508" spans="1:10">
      <c r="A508">
        <v>112</v>
      </c>
      <c r="B508">
        <v>27</v>
      </c>
      <c r="C508" t="s">
        <v>15</v>
      </c>
      <c r="D508">
        <v>6.0350000000000001</v>
      </c>
      <c r="E508" t="s">
        <v>66</v>
      </c>
      <c r="F508" t="s">
        <v>114</v>
      </c>
      <c r="G508" t="s">
        <v>15</v>
      </c>
      <c r="H508" t="s">
        <v>110</v>
      </c>
      <c r="I508">
        <v>7</v>
      </c>
      <c r="J508">
        <v>0</v>
      </c>
    </row>
    <row r="509" spans="1:10">
      <c r="A509">
        <v>112</v>
      </c>
      <c r="B509">
        <v>28</v>
      </c>
      <c r="C509" t="s">
        <v>15</v>
      </c>
      <c r="D509">
        <v>3.4180000000000001</v>
      </c>
      <c r="E509" t="s">
        <v>66</v>
      </c>
      <c r="F509" t="s">
        <v>114</v>
      </c>
      <c r="G509" t="s">
        <v>15</v>
      </c>
      <c r="H509" t="s">
        <v>110</v>
      </c>
      <c r="I509">
        <v>34</v>
      </c>
      <c r="J509">
        <v>0</v>
      </c>
    </row>
    <row r="510" spans="1:10">
      <c r="A510">
        <v>112</v>
      </c>
      <c r="B510">
        <v>29</v>
      </c>
      <c r="C510" t="s">
        <v>15</v>
      </c>
      <c r="D510">
        <v>3.5219999999999998</v>
      </c>
      <c r="E510" t="s">
        <v>66</v>
      </c>
      <c r="F510" t="s">
        <v>114</v>
      </c>
      <c r="G510" t="s">
        <v>15</v>
      </c>
      <c r="H510" t="s">
        <v>110</v>
      </c>
      <c r="I510">
        <v>37</v>
      </c>
      <c r="J510">
        <v>0</v>
      </c>
    </row>
    <row r="511" spans="1:10">
      <c r="A511">
        <v>112</v>
      </c>
      <c r="B511">
        <v>30</v>
      </c>
      <c r="C511" t="s">
        <v>22</v>
      </c>
      <c r="D511">
        <v>5.3550000000000004</v>
      </c>
      <c r="E511" t="s">
        <v>66</v>
      </c>
      <c r="F511" t="s">
        <v>114</v>
      </c>
      <c r="G511" t="s">
        <v>22</v>
      </c>
      <c r="H511" t="s">
        <v>110</v>
      </c>
      <c r="I511">
        <v>20</v>
      </c>
      <c r="J511">
        <v>0</v>
      </c>
    </row>
    <row r="512" spans="1:10">
      <c r="A512">
        <v>112</v>
      </c>
      <c r="B512">
        <v>31</v>
      </c>
      <c r="C512" t="s">
        <v>22</v>
      </c>
      <c r="D512">
        <v>3.355</v>
      </c>
      <c r="E512" t="s">
        <v>66</v>
      </c>
      <c r="F512" t="s">
        <v>114</v>
      </c>
      <c r="G512" t="s">
        <v>22</v>
      </c>
      <c r="H512" t="s">
        <v>110</v>
      </c>
      <c r="I512">
        <v>30</v>
      </c>
      <c r="J512">
        <v>0</v>
      </c>
    </row>
    <row r="513" spans="1:10">
      <c r="A513">
        <v>112</v>
      </c>
      <c r="B513">
        <v>32</v>
      </c>
      <c r="C513" t="s">
        <v>22</v>
      </c>
      <c r="D513">
        <v>9.3710000000000004</v>
      </c>
      <c r="E513" t="s">
        <v>66</v>
      </c>
      <c r="F513" t="s">
        <v>114</v>
      </c>
      <c r="G513" t="s">
        <v>22</v>
      </c>
      <c r="H513" t="s">
        <v>110</v>
      </c>
      <c r="I513">
        <v>1</v>
      </c>
      <c r="J513">
        <v>0</v>
      </c>
    </row>
    <row r="514" spans="1:10">
      <c r="A514">
        <v>112</v>
      </c>
      <c r="B514">
        <v>33</v>
      </c>
      <c r="C514" t="s">
        <v>22</v>
      </c>
      <c r="D514">
        <v>8.4109999999999996</v>
      </c>
      <c r="E514" t="s">
        <v>83</v>
      </c>
      <c r="F514" t="s">
        <v>115</v>
      </c>
      <c r="G514" t="s">
        <v>22</v>
      </c>
      <c r="H514" t="s">
        <v>110</v>
      </c>
      <c r="I514">
        <v>26</v>
      </c>
      <c r="J514">
        <v>0</v>
      </c>
    </row>
    <row r="515" spans="1:10">
      <c r="A515">
        <v>112</v>
      </c>
      <c r="B515">
        <v>34</v>
      </c>
      <c r="C515" t="s">
        <v>15</v>
      </c>
      <c r="D515">
        <v>3.97</v>
      </c>
      <c r="E515" t="s">
        <v>83</v>
      </c>
      <c r="F515" t="s">
        <v>115</v>
      </c>
      <c r="G515" t="s">
        <v>15</v>
      </c>
      <c r="H515" t="s">
        <v>110</v>
      </c>
      <c r="I515">
        <v>22</v>
      </c>
      <c r="J515">
        <v>0</v>
      </c>
    </row>
    <row r="516" spans="1:10">
      <c r="A516">
        <v>112</v>
      </c>
      <c r="B516">
        <v>35</v>
      </c>
      <c r="C516" t="s">
        <v>22</v>
      </c>
      <c r="D516">
        <v>2.3849999999999998</v>
      </c>
      <c r="E516" t="s">
        <v>83</v>
      </c>
      <c r="F516" t="s">
        <v>115</v>
      </c>
      <c r="G516" t="s">
        <v>22</v>
      </c>
      <c r="H516" t="s">
        <v>110</v>
      </c>
      <c r="I516">
        <v>38</v>
      </c>
      <c r="J516">
        <v>0</v>
      </c>
    </row>
    <row r="517" spans="1:10">
      <c r="A517">
        <v>112</v>
      </c>
      <c r="B517">
        <v>36</v>
      </c>
      <c r="C517" t="s">
        <v>22</v>
      </c>
      <c r="D517">
        <v>5.8330000000000002</v>
      </c>
      <c r="E517" t="s">
        <v>83</v>
      </c>
      <c r="F517" t="s">
        <v>115</v>
      </c>
      <c r="G517" t="s">
        <v>22</v>
      </c>
      <c r="H517" t="s">
        <v>110</v>
      </c>
      <c r="I517">
        <v>5</v>
      </c>
      <c r="J517">
        <v>0</v>
      </c>
    </row>
    <row r="518" spans="1:10">
      <c r="A518">
        <v>112</v>
      </c>
      <c r="B518">
        <v>37</v>
      </c>
      <c r="C518" t="s">
        <v>15</v>
      </c>
      <c r="D518">
        <v>3.1949999999999998</v>
      </c>
      <c r="E518" t="s">
        <v>83</v>
      </c>
      <c r="F518" t="s">
        <v>115</v>
      </c>
      <c r="G518" t="s">
        <v>15</v>
      </c>
      <c r="H518" t="s">
        <v>110</v>
      </c>
      <c r="I518">
        <v>17</v>
      </c>
      <c r="J518">
        <v>0</v>
      </c>
    </row>
    <row r="519" spans="1:10">
      <c r="A519">
        <v>112</v>
      </c>
      <c r="B519">
        <v>38</v>
      </c>
      <c r="C519" t="s">
        <v>22</v>
      </c>
      <c r="D519">
        <v>2.4910000000000001</v>
      </c>
      <c r="E519" t="s">
        <v>83</v>
      </c>
      <c r="F519" t="s">
        <v>115</v>
      </c>
      <c r="G519" t="s">
        <v>22</v>
      </c>
      <c r="H519" t="s">
        <v>110</v>
      </c>
      <c r="I519">
        <v>14</v>
      </c>
      <c r="J519">
        <v>0</v>
      </c>
    </row>
    <row r="520" spans="1:10">
      <c r="A520">
        <v>112</v>
      </c>
      <c r="B520">
        <v>39</v>
      </c>
      <c r="C520" t="s">
        <v>15</v>
      </c>
      <c r="D520">
        <v>5.234</v>
      </c>
      <c r="E520" t="s">
        <v>83</v>
      </c>
      <c r="F520" t="s">
        <v>115</v>
      </c>
      <c r="G520" t="s">
        <v>15</v>
      </c>
      <c r="H520" t="s">
        <v>110</v>
      </c>
      <c r="I520">
        <v>6</v>
      </c>
      <c r="J520">
        <v>0</v>
      </c>
    </row>
    <row r="521" spans="1:10">
      <c r="A521">
        <v>112</v>
      </c>
      <c r="B521">
        <v>40</v>
      </c>
      <c r="C521" t="s">
        <v>15</v>
      </c>
      <c r="D521">
        <v>3.7709999999999999</v>
      </c>
      <c r="E521" t="s">
        <v>83</v>
      </c>
      <c r="F521" t="s">
        <v>115</v>
      </c>
      <c r="G521" t="s">
        <v>15</v>
      </c>
      <c r="H521" t="s">
        <v>110</v>
      </c>
      <c r="I521">
        <v>31</v>
      </c>
      <c r="J521">
        <v>0</v>
      </c>
    </row>
    <row r="522" spans="1:10">
      <c r="A522">
        <v>113</v>
      </c>
      <c r="B522">
        <v>2</v>
      </c>
      <c r="C522" t="s">
        <v>15</v>
      </c>
      <c r="D522">
        <v>8.0980000000000008</v>
      </c>
      <c r="E522" t="s">
        <v>19</v>
      </c>
      <c r="F522" t="s">
        <v>111</v>
      </c>
      <c r="G522" t="s">
        <v>15</v>
      </c>
      <c r="H522" t="s">
        <v>110</v>
      </c>
      <c r="I522">
        <v>3</v>
      </c>
      <c r="J522" t="s">
        <v>111</v>
      </c>
    </row>
    <row r="523" spans="1:10">
      <c r="A523">
        <v>113</v>
      </c>
      <c r="B523">
        <v>13</v>
      </c>
      <c r="C523" t="s">
        <v>15</v>
      </c>
      <c r="D523">
        <v>19.36</v>
      </c>
      <c r="E523" t="s">
        <v>16</v>
      </c>
      <c r="F523" t="s">
        <v>109</v>
      </c>
      <c r="G523" t="s">
        <v>15</v>
      </c>
      <c r="H523" t="s">
        <v>110</v>
      </c>
      <c r="I523">
        <v>5</v>
      </c>
      <c r="J523" t="s">
        <v>109</v>
      </c>
    </row>
    <row r="524" spans="1:10">
      <c r="A524">
        <v>113</v>
      </c>
      <c r="B524">
        <v>11</v>
      </c>
      <c r="C524" t="s">
        <v>15</v>
      </c>
      <c r="D524">
        <v>11.06</v>
      </c>
      <c r="E524" t="s">
        <v>16</v>
      </c>
      <c r="F524" t="s">
        <v>109</v>
      </c>
      <c r="G524" t="s">
        <v>15</v>
      </c>
      <c r="H524" t="s">
        <v>110</v>
      </c>
      <c r="I524">
        <v>9</v>
      </c>
      <c r="J524" t="s">
        <v>109</v>
      </c>
    </row>
    <row r="525" spans="1:10">
      <c r="A525">
        <v>113</v>
      </c>
      <c r="B525">
        <v>6</v>
      </c>
      <c r="C525" t="s">
        <v>22</v>
      </c>
      <c r="D525">
        <v>14.53</v>
      </c>
      <c r="E525" t="s">
        <v>19</v>
      </c>
      <c r="F525" t="s">
        <v>111</v>
      </c>
      <c r="G525" t="s">
        <v>15</v>
      </c>
      <c r="H525" t="s">
        <v>22</v>
      </c>
      <c r="I525">
        <v>10</v>
      </c>
      <c r="J525" t="s">
        <v>112</v>
      </c>
    </row>
    <row r="526" spans="1:10">
      <c r="A526">
        <v>113</v>
      </c>
      <c r="B526">
        <v>15</v>
      </c>
      <c r="C526" t="s">
        <v>22</v>
      </c>
      <c r="D526">
        <v>10.36</v>
      </c>
      <c r="E526" t="s">
        <v>16</v>
      </c>
      <c r="F526" t="s">
        <v>109</v>
      </c>
      <c r="G526" t="s">
        <v>22</v>
      </c>
      <c r="H526" t="s">
        <v>110</v>
      </c>
      <c r="I526">
        <v>13</v>
      </c>
      <c r="J526" t="s">
        <v>109</v>
      </c>
    </row>
    <row r="527" spans="1:10">
      <c r="A527">
        <v>113</v>
      </c>
      <c r="B527">
        <v>8</v>
      </c>
      <c r="C527" t="s">
        <v>15</v>
      </c>
      <c r="D527">
        <v>11.37</v>
      </c>
      <c r="E527" t="s">
        <v>19</v>
      </c>
      <c r="F527" t="s">
        <v>111</v>
      </c>
      <c r="G527" t="s">
        <v>22</v>
      </c>
      <c r="H527" t="s">
        <v>22</v>
      </c>
      <c r="I527">
        <v>14</v>
      </c>
      <c r="J527" t="s">
        <v>112</v>
      </c>
    </row>
    <row r="528" spans="1:10">
      <c r="A528">
        <v>113</v>
      </c>
      <c r="B528">
        <v>12</v>
      </c>
      <c r="C528" t="s">
        <v>22</v>
      </c>
      <c r="D528">
        <v>15.01</v>
      </c>
      <c r="E528" t="s">
        <v>16</v>
      </c>
      <c r="F528" t="s">
        <v>109</v>
      </c>
      <c r="G528" t="s">
        <v>22</v>
      </c>
      <c r="H528" t="s">
        <v>110</v>
      </c>
      <c r="I528">
        <v>16</v>
      </c>
      <c r="J528" t="s">
        <v>109</v>
      </c>
    </row>
    <row r="529" spans="1:10">
      <c r="A529">
        <v>113</v>
      </c>
      <c r="B529">
        <v>7</v>
      </c>
      <c r="C529" t="s">
        <v>15</v>
      </c>
      <c r="D529">
        <v>10.84</v>
      </c>
      <c r="E529" t="s">
        <v>19</v>
      </c>
      <c r="F529" t="s">
        <v>111</v>
      </c>
      <c r="G529" t="s">
        <v>22</v>
      </c>
      <c r="H529" t="s">
        <v>22</v>
      </c>
      <c r="I529">
        <v>20</v>
      </c>
      <c r="J529" t="s">
        <v>112</v>
      </c>
    </row>
    <row r="530" spans="1:10">
      <c r="A530">
        <v>113</v>
      </c>
      <c r="B530">
        <v>14</v>
      </c>
      <c r="C530" t="s">
        <v>22</v>
      </c>
      <c r="D530">
        <v>6.98</v>
      </c>
      <c r="E530" t="s">
        <v>16</v>
      </c>
      <c r="F530" t="s">
        <v>109</v>
      </c>
      <c r="G530" t="s">
        <v>22</v>
      </c>
      <c r="H530" t="s">
        <v>110</v>
      </c>
      <c r="I530">
        <v>21</v>
      </c>
      <c r="J530" t="s">
        <v>109</v>
      </c>
    </row>
    <row r="531" spans="1:10">
      <c r="A531">
        <v>113</v>
      </c>
      <c r="B531">
        <v>3</v>
      </c>
      <c r="C531" t="s">
        <v>15</v>
      </c>
      <c r="D531">
        <v>12.57</v>
      </c>
      <c r="E531" t="s">
        <v>19</v>
      </c>
      <c r="F531" t="s">
        <v>111</v>
      </c>
      <c r="G531" t="s">
        <v>15</v>
      </c>
      <c r="H531" t="s">
        <v>110</v>
      </c>
      <c r="I531">
        <v>24</v>
      </c>
      <c r="J531" t="s">
        <v>111</v>
      </c>
    </row>
    <row r="532" spans="1:10">
      <c r="A532">
        <v>113</v>
      </c>
      <c r="B532">
        <v>1</v>
      </c>
      <c r="C532" t="s">
        <v>22</v>
      </c>
      <c r="D532">
        <v>8.2430000000000003</v>
      </c>
      <c r="E532" t="s">
        <v>19</v>
      </c>
      <c r="F532" t="s">
        <v>111</v>
      </c>
      <c r="G532" t="s">
        <v>22</v>
      </c>
      <c r="H532" t="s">
        <v>110</v>
      </c>
      <c r="I532">
        <v>27</v>
      </c>
      <c r="J532" t="s">
        <v>111</v>
      </c>
    </row>
    <row r="533" spans="1:10">
      <c r="A533">
        <v>113</v>
      </c>
      <c r="B533">
        <v>16</v>
      </c>
      <c r="C533" t="s">
        <v>15</v>
      </c>
      <c r="D533">
        <v>7.827</v>
      </c>
      <c r="E533" t="s">
        <v>16</v>
      </c>
      <c r="F533" t="s">
        <v>109</v>
      </c>
      <c r="G533" t="s">
        <v>15</v>
      </c>
      <c r="H533" t="s">
        <v>110</v>
      </c>
      <c r="I533">
        <v>28</v>
      </c>
      <c r="J533" t="s">
        <v>109</v>
      </c>
    </row>
    <row r="534" spans="1:10">
      <c r="A534">
        <v>113</v>
      </c>
      <c r="B534">
        <v>4</v>
      </c>
      <c r="C534" t="s">
        <v>15</v>
      </c>
      <c r="D534">
        <v>5.2329999999999997</v>
      </c>
      <c r="E534" t="s">
        <v>19</v>
      </c>
      <c r="F534" t="s">
        <v>111</v>
      </c>
      <c r="G534" t="s">
        <v>15</v>
      </c>
      <c r="H534" t="s">
        <v>110</v>
      </c>
      <c r="I534">
        <v>32</v>
      </c>
      <c r="J534" t="s">
        <v>111</v>
      </c>
    </row>
    <row r="535" spans="1:10">
      <c r="A535">
        <v>113</v>
      </c>
      <c r="B535">
        <v>10</v>
      </c>
      <c r="C535" t="s">
        <v>22</v>
      </c>
      <c r="D535">
        <v>9.7789999999999999</v>
      </c>
      <c r="E535" t="s">
        <v>16</v>
      </c>
      <c r="F535" t="s">
        <v>109</v>
      </c>
      <c r="G535" t="s">
        <v>22</v>
      </c>
      <c r="H535" t="s">
        <v>110</v>
      </c>
      <c r="I535">
        <v>33</v>
      </c>
      <c r="J535" t="s">
        <v>109</v>
      </c>
    </row>
    <row r="536" spans="1:10">
      <c r="A536">
        <v>113</v>
      </c>
      <c r="B536">
        <v>5</v>
      </c>
      <c r="C536" t="s">
        <v>22</v>
      </c>
      <c r="D536">
        <v>10.41</v>
      </c>
      <c r="E536" t="s">
        <v>19</v>
      </c>
      <c r="F536" t="s">
        <v>111</v>
      </c>
      <c r="G536" t="s">
        <v>22</v>
      </c>
      <c r="H536" t="s">
        <v>110</v>
      </c>
      <c r="I536">
        <v>37</v>
      </c>
      <c r="J536" t="s">
        <v>111</v>
      </c>
    </row>
    <row r="537" spans="1:10">
      <c r="A537">
        <v>113</v>
      </c>
      <c r="B537">
        <v>9</v>
      </c>
      <c r="C537" t="s">
        <v>15</v>
      </c>
      <c r="D537">
        <v>9.98</v>
      </c>
      <c r="E537" t="s">
        <v>16</v>
      </c>
      <c r="F537" t="s">
        <v>109</v>
      </c>
      <c r="G537" t="s">
        <v>15</v>
      </c>
      <c r="H537" t="s">
        <v>110</v>
      </c>
      <c r="I537">
        <v>38</v>
      </c>
      <c r="J537" t="s">
        <v>109</v>
      </c>
    </row>
    <row r="538" spans="1:10">
      <c r="A538">
        <v>113</v>
      </c>
      <c r="B538">
        <v>17</v>
      </c>
      <c r="C538" t="s">
        <v>15</v>
      </c>
      <c r="D538">
        <v>6.01</v>
      </c>
      <c r="E538" t="s">
        <v>49</v>
      </c>
      <c r="F538" t="s">
        <v>113</v>
      </c>
      <c r="G538" t="s">
        <v>15</v>
      </c>
      <c r="H538" t="s">
        <v>110</v>
      </c>
      <c r="I538">
        <v>18</v>
      </c>
      <c r="J538">
        <v>0</v>
      </c>
    </row>
    <row r="539" spans="1:10">
      <c r="A539">
        <v>113</v>
      </c>
      <c r="B539">
        <v>18</v>
      </c>
      <c r="C539" t="s">
        <v>15</v>
      </c>
      <c r="D539">
        <v>5.3620000000000001</v>
      </c>
      <c r="E539" t="s">
        <v>49</v>
      </c>
      <c r="F539" t="s">
        <v>113</v>
      </c>
      <c r="G539" t="s">
        <v>15</v>
      </c>
      <c r="H539" t="s">
        <v>110</v>
      </c>
      <c r="I539">
        <v>25</v>
      </c>
      <c r="J539">
        <v>0</v>
      </c>
    </row>
    <row r="540" spans="1:10">
      <c r="A540">
        <v>113</v>
      </c>
      <c r="B540">
        <v>19</v>
      </c>
      <c r="C540" t="s">
        <v>22</v>
      </c>
      <c r="D540">
        <v>3.7879999999999998</v>
      </c>
      <c r="E540" t="s">
        <v>49</v>
      </c>
      <c r="F540" t="s">
        <v>113</v>
      </c>
      <c r="G540" t="s">
        <v>22</v>
      </c>
      <c r="H540" t="s">
        <v>110</v>
      </c>
      <c r="I540">
        <v>39</v>
      </c>
      <c r="J540">
        <v>0</v>
      </c>
    </row>
    <row r="541" spans="1:10">
      <c r="A541">
        <v>113</v>
      </c>
      <c r="B541">
        <v>20</v>
      </c>
      <c r="C541" t="s">
        <v>22</v>
      </c>
      <c r="D541">
        <v>6.1459999999999999</v>
      </c>
      <c r="E541" t="s">
        <v>49</v>
      </c>
      <c r="F541" t="s">
        <v>113</v>
      </c>
      <c r="G541" t="s">
        <v>22</v>
      </c>
      <c r="H541" t="s">
        <v>110</v>
      </c>
      <c r="I541">
        <v>2</v>
      </c>
      <c r="J541">
        <v>0</v>
      </c>
    </row>
    <row r="542" spans="1:10">
      <c r="A542">
        <v>113</v>
      </c>
      <c r="B542">
        <v>21</v>
      </c>
      <c r="C542" t="s">
        <v>22</v>
      </c>
      <c r="D542">
        <v>5.6909999999999998</v>
      </c>
      <c r="E542" t="s">
        <v>49</v>
      </c>
      <c r="F542" t="s">
        <v>113</v>
      </c>
      <c r="G542" t="s">
        <v>22</v>
      </c>
      <c r="H542" t="s">
        <v>110</v>
      </c>
      <c r="I542">
        <v>35</v>
      </c>
      <c r="J542">
        <v>0</v>
      </c>
    </row>
    <row r="543" spans="1:10">
      <c r="A543">
        <v>113</v>
      </c>
      <c r="B543">
        <v>22</v>
      </c>
      <c r="C543" t="s">
        <v>15</v>
      </c>
      <c r="D543">
        <v>3.9470000000000001</v>
      </c>
      <c r="E543" t="s">
        <v>49</v>
      </c>
      <c r="F543" t="s">
        <v>113</v>
      </c>
      <c r="G543" t="s">
        <v>15</v>
      </c>
      <c r="H543" t="s">
        <v>110</v>
      </c>
      <c r="I543">
        <v>7</v>
      </c>
      <c r="J543">
        <v>0</v>
      </c>
    </row>
    <row r="544" spans="1:10">
      <c r="A544">
        <v>113</v>
      </c>
      <c r="B544">
        <v>23</v>
      </c>
      <c r="C544" t="s">
        <v>15</v>
      </c>
      <c r="D544">
        <v>4.17</v>
      </c>
      <c r="E544" t="s">
        <v>49</v>
      </c>
      <c r="F544" t="s">
        <v>113</v>
      </c>
      <c r="G544" t="s">
        <v>15</v>
      </c>
      <c r="H544" t="s">
        <v>110</v>
      </c>
      <c r="I544">
        <v>30</v>
      </c>
      <c r="J544">
        <v>0</v>
      </c>
    </row>
    <row r="545" spans="1:10">
      <c r="A545">
        <v>113</v>
      </c>
      <c r="B545">
        <v>24</v>
      </c>
      <c r="C545" t="s">
        <v>22</v>
      </c>
      <c r="D545">
        <v>7.9930000000000003</v>
      </c>
      <c r="E545" t="s">
        <v>49</v>
      </c>
      <c r="F545" t="s">
        <v>113</v>
      </c>
      <c r="G545" t="s">
        <v>22</v>
      </c>
      <c r="H545" t="s">
        <v>110</v>
      </c>
      <c r="I545">
        <v>15</v>
      </c>
      <c r="J545">
        <v>0</v>
      </c>
    </row>
    <row r="546" spans="1:10">
      <c r="A546">
        <v>113</v>
      </c>
      <c r="B546">
        <v>25</v>
      </c>
      <c r="C546" t="s">
        <v>15</v>
      </c>
      <c r="D546">
        <v>17.59</v>
      </c>
      <c r="E546" t="s">
        <v>66</v>
      </c>
      <c r="F546" t="s">
        <v>114</v>
      </c>
      <c r="G546" t="s">
        <v>15</v>
      </c>
      <c r="H546" t="s">
        <v>110</v>
      </c>
      <c r="I546">
        <v>1</v>
      </c>
      <c r="J546">
        <v>0</v>
      </c>
    </row>
    <row r="547" spans="1:10">
      <c r="A547">
        <v>113</v>
      </c>
      <c r="B547">
        <v>26</v>
      </c>
      <c r="C547" t="s">
        <v>22</v>
      </c>
      <c r="D547">
        <v>8.6739999999999995</v>
      </c>
      <c r="E547" t="s">
        <v>66</v>
      </c>
      <c r="F547" t="s">
        <v>114</v>
      </c>
      <c r="G547" t="s">
        <v>22</v>
      </c>
      <c r="H547" t="s">
        <v>110</v>
      </c>
      <c r="I547">
        <v>31</v>
      </c>
      <c r="J547">
        <v>0</v>
      </c>
    </row>
    <row r="548" spans="1:10">
      <c r="A548">
        <v>113</v>
      </c>
      <c r="B548">
        <v>27</v>
      </c>
      <c r="C548" t="s">
        <v>15</v>
      </c>
      <c r="D548">
        <v>9.7959999999999994</v>
      </c>
      <c r="E548" t="s">
        <v>66</v>
      </c>
      <c r="F548" t="s">
        <v>114</v>
      </c>
      <c r="G548" t="s">
        <v>15</v>
      </c>
      <c r="H548" t="s">
        <v>110</v>
      </c>
      <c r="I548">
        <v>40</v>
      </c>
      <c r="J548">
        <v>0</v>
      </c>
    </row>
    <row r="549" spans="1:10">
      <c r="A549">
        <v>113</v>
      </c>
      <c r="B549">
        <v>28</v>
      </c>
      <c r="C549" t="s">
        <v>15</v>
      </c>
      <c r="D549">
        <v>7.9</v>
      </c>
      <c r="E549" t="s">
        <v>66</v>
      </c>
      <c r="F549" t="s">
        <v>114</v>
      </c>
      <c r="G549" t="s">
        <v>15</v>
      </c>
      <c r="H549" t="s">
        <v>110</v>
      </c>
      <c r="I549">
        <v>6</v>
      </c>
      <c r="J549">
        <v>0</v>
      </c>
    </row>
    <row r="550" spans="1:10">
      <c r="A550">
        <v>113</v>
      </c>
      <c r="B550">
        <v>29</v>
      </c>
      <c r="C550" t="s">
        <v>15</v>
      </c>
      <c r="D550">
        <v>7.8010000000000002</v>
      </c>
      <c r="E550" t="s">
        <v>66</v>
      </c>
      <c r="F550" t="s">
        <v>114</v>
      </c>
      <c r="G550" t="s">
        <v>15</v>
      </c>
      <c r="H550" t="s">
        <v>110</v>
      </c>
      <c r="I550">
        <v>19</v>
      </c>
      <c r="J550">
        <v>0</v>
      </c>
    </row>
    <row r="551" spans="1:10">
      <c r="A551">
        <v>113</v>
      </c>
      <c r="B551">
        <v>30</v>
      </c>
      <c r="C551" t="s">
        <v>22</v>
      </c>
      <c r="D551">
        <v>9.7479999999999993</v>
      </c>
      <c r="E551" t="s">
        <v>66</v>
      </c>
      <c r="F551" t="s">
        <v>114</v>
      </c>
      <c r="G551" t="s">
        <v>22</v>
      </c>
      <c r="H551" t="s">
        <v>110</v>
      </c>
      <c r="I551">
        <v>22</v>
      </c>
      <c r="J551">
        <v>0</v>
      </c>
    </row>
    <row r="552" spans="1:10">
      <c r="A552">
        <v>113</v>
      </c>
      <c r="B552">
        <v>31</v>
      </c>
      <c r="C552" t="s">
        <v>22</v>
      </c>
      <c r="D552">
        <v>5.0259999999999998</v>
      </c>
      <c r="E552" t="s">
        <v>66</v>
      </c>
      <c r="F552" t="s">
        <v>114</v>
      </c>
      <c r="G552" t="s">
        <v>22</v>
      </c>
      <c r="H552" t="s">
        <v>110</v>
      </c>
      <c r="I552">
        <v>11</v>
      </c>
      <c r="J552">
        <v>0</v>
      </c>
    </row>
    <row r="553" spans="1:10">
      <c r="A553">
        <v>113</v>
      </c>
      <c r="B553">
        <v>32</v>
      </c>
      <c r="C553" t="s">
        <v>22</v>
      </c>
      <c r="D553">
        <v>5.0679999999999996</v>
      </c>
      <c r="E553" t="s">
        <v>66</v>
      </c>
      <c r="F553" t="s">
        <v>114</v>
      </c>
      <c r="G553" t="s">
        <v>22</v>
      </c>
      <c r="H553" t="s">
        <v>110</v>
      </c>
      <c r="I553">
        <v>29</v>
      </c>
      <c r="J553">
        <v>0</v>
      </c>
    </row>
    <row r="554" spans="1:10">
      <c r="A554">
        <v>113</v>
      </c>
      <c r="B554">
        <v>33</v>
      </c>
      <c r="C554" t="s">
        <v>22</v>
      </c>
      <c r="D554">
        <v>3.7869999999999999</v>
      </c>
      <c r="E554" t="s">
        <v>83</v>
      </c>
      <c r="F554" t="s">
        <v>115</v>
      </c>
      <c r="G554" t="s">
        <v>22</v>
      </c>
      <c r="H554" t="s">
        <v>110</v>
      </c>
      <c r="I554">
        <v>23</v>
      </c>
      <c r="J554">
        <v>0</v>
      </c>
    </row>
    <row r="555" spans="1:10">
      <c r="A555">
        <v>113</v>
      </c>
      <c r="B555">
        <v>34</v>
      </c>
      <c r="C555" t="s">
        <v>15</v>
      </c>
      <c r="D555">
        <v>5.94</v>
      </c>
      <c r="E555" t="s">
        <v>83</v>
      </c>
      <c r="F555" t="s">
        <v>115</v>
      </c>
      <c r="G555" t="s">
        <v>15</v>
      </c>
      <c r="H555" t="s">
        <v>110</v>
      </c>
      <c r="I555">
        <v>36</v>
      </c>
      <c r="J555">
        <v>0</v>
      </c>
    </row>
    <row r="556" spans="1:10">
      <c r="A556">
        <v>113</v>
      </c>
      <c r="B556">
        <v>35</v>
      </c>
      <c r="C556" t="s">
        <v>22</v>
      </c>
      <c r="D556">
        <v>2.7959999999999998</v>
      </c>
      <c r="E556" t="s">
        <v>83</v>
      </c>
      <c r="F556" t="s">
        <v>115</v>
      </c>
      <c r="G556" t="s">
        <v>22</v>
      </c>
      <c r="H556" t="s">
        <v>110</v>
      </c>
      <c r="I556">
        <v>12</v>
      </c>
      <c r="J556">
        <v>0</v>
      </c>
    </row>
    <row r="557" spans="1:10">
      <c r="A557">
        <v>113</v>
      </c>
      <c r="B557">
        <v>36</v>
      </c>
      <c r="C557" t="s">
        <v>22</v>
      </c>
      <c r="D557">
        <v>5.5540000000000003</v>
      </c>
      <c r="E557" t="s">
        <v>83</v>
      </c>
      <c r="F557" t="s">
        <v>115</v>
      </c>
      <c r="G557" t="s">
        <v>22</v>
      </c>
      <c r="H557" t="s">
        <v>110</v>
      </c>
      <c r="I557">
        <v>4</v>
      </c>
      <c r="J557">
        <v>0</v>
      </c>
    </row>
    <row r="558" spans="1:10">
      <c r="A558">
        <v>113</v>
      </c>
      <c r="B558">
        <v>37</v>
      </c>
      <c r="C558" t="s">
        <v>15</v>
      </c>
      <c r="D558">
        <v>5.5060000000000002</v>
      </c>
      <c r="E558" t="s">
        <v>83</v>
      </c>
      <c r="F558" t="s">
        <v>115</v>
      </c>
      <c r="G558" t="s">
        <v>15</v>
      </c>
      <c r="H558" t="s">
        <v>110</v>
      </c>
      <c r="I558">
        <v>17</v>
      </c>
      <c r="J558">
        <v>0</v>
      </c>
    </row>
    <row r="559" spans="1:10">
      <c r="A559">
        <v>113</v>
      </c>
      <c r="B559">
        <v>38</v>
      </c>
      <c r="C559" t="s">
        <v>22</v>
      </c>
      <c r="D559">
        <v>3.1379999999999999</v>
      </c>
      <c r="E559" t="s">
        <v>83</v>
      </c>
      <c r="F559" t="s">
        <v>115</v>
      </c>
      <c r="G559" t="s">
        <v>22</v>
      </c>
      <c r="H559" t="s">
        <v>110</v>
      </c>
      <c r="I559">
        <v>8</v>
      </c>
      <c r="J559">
        <v>0</v>
      </c>
    </row>
    <row r="560" spans="1:10">
      <c r="A560">
        <v>113</v>
      </c>
      <c r="B560">
        <v>39</v>
      </c>
      <c r="C560" t="s">
        <v>15</v>
      </c>
      <c r="D560">
        <v>10.42</v>
      </c>
      <c r="E560" t="s">
        <v>83</v>
      </c>
      <c r="F560" t="s">
        <v>115</v>
      </c>
      <c r="G560" t="s">
        <v>15</v>
      </c>
      <c r="H560" t="s">
        <v>110</v>
      </c>
      <c r="I560">
        <v>26</v>
      </c>
      <c r="J560">
        <v>0</v>
      </c>
    </row>
    <row r="561" spans="1:10">
      <c r="A561">
        <v>113</v>
      </c>
      <c r="B561">
        <v>40</v>
      </c>
      <c r="C561" t="s">
        <v>15</v>
      </c>
      <c r="D561">
        <v>3.2589999999999999</v>
      </c>
      <c r="E561" t="s">
        <v>83</v>
      </c>
      <c r="F561" t="s">
        <v>115</v>
      </c>
      <c r="G561" t="s">
        <v>15</v>
      </c>
      <c r="H561" t="s">
        <v>110</v>
      </c>
      <c r="I561">
        <v>34</v>
      </c>
      <c r="J561">
        <v>0</v>
      </c>
    </row>
    <row r="562" spans="1:10">
      <c r="A562">
        <v>114</v>
      </c>
      <c r="B562">
        <v>11</v>
      </c>
      <c r="C562" t="s">
        <v>22</v>
      </c>
      <c r="D562">
        <v>19.899999999999999</v>
      </c>
      <c r="E562" t="s">
        <v>16</v>
      </c>
      <c r="F562" t="s">
        <v>109</v>
      </c>
      <c r="G562" t="s">
        <v>15</v>
      </c>
      <c r="H562" t="s">
        <v>22</v>
      </c>
      <c r="I562">
        <v>1</v>
      </c>
      <c r="J562" t="s">
        <v>116</v>
      </c>
    </row>
    <row r="563" spans="1:10">
      <c r="A563">
        <v>114</v>
      </c>
      <c r="B563">
        <v>1</v>
      </c>
      <c r="C563" t="s">
        <v>22</v>
      </c>
      <c r="D563">
        <v>7.3470000000000004</v>
      </c>
      <c r="E563" t="s">
        <v>19</v>
      </c>
      <c r="F563" t="s">
        <v>111</v>
      </c>
      <c r="G563" t="s">
        <v>22</v>
      </c>
      <c r="H563" t="s">
        <v>110</v>
      </c>
      <c r="I563">
        <v>5</v>
      </c>
      <c r="J563" t="s">
        <v>111</v>
      </c>
    </row>
    <row r="564" spans="1:10">
      <c r="A564">
        <v>114</v>
      </c>
      <c r="B564">
        <v>8</v>
      </c>
      <c r="C564" t="s">
        <v>22</v>
      </c>
      <c r="D564">
        <v>8.8979999999999997</v>
      </c>
      <c r="E564" t="s">
        <v>19</v>
      </c>
      <c r="F564" t="s">
        <v>111</v>
      </c>
      <c r="G564" t="s">
        <v>22</v>
      </c>
      <c r="H564" t="s">
        <v>110</v>
      </c>
      <c r="I564">
        <v>7</v>
      </c>
      <c r="J564" t="s">
        <v>111</v>
      </c>
    </row>
    <row r="565" spans="1:10">
      <c r="A565">
        <v>114</v>
      </c>
      <c r="B565">
        <v>15</v>
      </c>
      <c r="C565" t="s">
        <v>15</v>
      </c>
      <c r="D565">
        <v>7.0259999999999998</v>
      </c>
      <c r="E565" t="s">
        <v>16</v>
      </c>
      <c r="F565" t="s">
        <v>109</v>
      </c>
      <c r="G565" t="s">
        <v>22</v>
      </c>
      <c r="H565" t="s">
        <v>22</v>
      </c>
      <c r="I565">
        <v>10</v>
      </c>
      <c r="J565" t="s">
        <v>116</v>
      </c>
    </row>
    <row r="566" spans="1:10">
      <c r="A566">
        <v>114</v>
      </c>
      <c r="B566">
        <v>16</v>
      </c>
      <c r="C566" t="s">
        <v>15</v>
      </c>
      <c r="D566">
        <v>7.5389999999999997</v>
      </c>
      <c r="E566" t="s">
        <v>16</v>
      </c>
      <c r="F566" t="s">
        <v>109</v>
      </c>
      <c r="G566" t="s">
        <v>15</v>
      </c>
      <c r="H566" t="s">
        <v>110</v>
      </c>
      <c r="I566">
        <v>13</v>
      </c>
      <c r="J566" t="s">
        <v>109</v>
      </c>
    </row>
    <row r="567" spans="1:10">
      <c r="A567">
        <v>114</v>
      </c>
      <c r="B567">
        <v>2</v>
      </c>
      <c r="C567" t="s">
        <v>15</v>
      </c>
      <c r="D567">
        <v>7.4269999999999996</v>
      </c>
      <c r="E567" t="s">
        <v>19</v>
      </c>
      <c r="F567" t="s">
        <v>111</v>
      </c>
      <c r="G567" t="s">
        <v>15</v>
      </c>
      <c r="H567" t="s">
        <v>110</v>
      </c>
      <c r="I567">
        <v>14</v>
      </c>
      <c r="J567" t="s">
        <v>111</v>
      </c>
    </row>
    <row r="568" spans="1:10">
      <c r="A568">
        <v>114</v>
      </c>
      <c r="B568">
        <v>10</v>
      </c>
      <c r="C568" t="s">
        <v>22</v>
      </c>
      <c r="D568">
        <v>5.8250000000000002</v>
      </c>
      <c r="E568" t="s">
        <v>16</v>
      </c>
      <c r="F568" t="s">
        <v>109</v>
      </c>
      <c r="G568" t="s">
        <v>22</v>
      </c>
      <c r="H568" t="s">
        <v>110</v>
      </c>
      <c r="I568">
        <v>16</v>
      </c>
      <c r="J568" t="s">
        <v>109</v>
      </c>
    </row>
    <row r="569" spans="1:10">
      <c r="A569">
        <v>114</v>
      </c>
      <c r="B569">
        <v>5</v>
      </c>
      <c r="C569" t="s">
        <v>22</v>
      </c>
      <c r="D569">
        <v>5.7560000000000002</v>
      </c>
      <c r="E569" t="s">
        <v>19</v>
      </c>
      <c r="F569" t="s">
        <v>111</v>
      </c>
      <c r="G569" t="s">
        <v>22</v>
      </c>
      <c r="H569" t="s">
        <v>110</v>
      </c>
      <c r="I569">
        <v>17</v>
      </c>
      <c r="J569" t="s">
        <v>111</v>
      </c>
    </row>
    <row r="570" spans="1:10">
      <c r="A570">
        <v>114</v>
      </c>
      <c r="B570">
        <v>13</v>
      </c>
      <c r="C570" t="s">
        <v>22</v>
      </c>
      <c r="D570">
        <v>7.7629999999999999</v>
      </c>
      <c r="E570" t="s">
        <v>16</v>
      </c>
      <c r="F570" t="s">
        <v>109</v>
      </c>
      <c r="G570" t="s">
        <v>15</v>
      </c>
      <c r="H570" t="s">
        <v>22</v>
      </c>
      <c r="I570">
        <v>22</v>
      </c>
      <c r="J570" t="s">
        <v>116</v>
      </c>
    </row>
    <row r="571" spans="1:10">
      <c r="A571">
        <v>114</v>
      </c>
      <c r="B571">
        <v>4</v>
      </c>
      <c r="C571" t="s">
        <v>15</v>
      </c>
      <c r="D571">
        <v>3.202</v>
      </c>
      <c r="E571" t="s">
        <v>19</v>
      </c>
      <c r="F571" t="s">
        <v>111</v>
      </c>
      <c r="G571" t="s">
        <v>15</v>
      </c>
      <c r="H571" t="s">
        <v>110</v>
      </c>
      <c r="I571">
        <v>24</v>
      </c>
      <c r="J571" t="s">
        <v>111</v>
      </c>
    </row>
    <row r="572" spans="1:10">
      <c r="A572">
        <v>114</v>
      </c>
      <c r="B572">
        <v>3</v>
      </c>
      <c r="C572" t="s">
        <v>15</v>
      </c>
      <c r="D572">
        <v>4.7859999999999996</v>
      </c>
      <c r="E572" t="s">
        <v>19</v>
      </c>
      <c r="F572" t="s">
        <v>111</v>
      </c>
      <c r="G572" t="s">
        <v>15</v>
      </c>
      <c r="H572" t="s">
        <v>110</v>
      </c>
      <c r="I572">
        <v>27</v>
      </c>
      <c r="J572" t="s">
        <v>111</v>
      </c>
    </row>
    <row r="573" spans="1:10">
      <c r="A573">
        <v>114</v>
      </c>
      <c r="B573">
        <v>14</v>
      </c>
      <c r="C573" t="s">
        <v>15</v>
      </c>
      <c r="D573">
        <v>6.7560000000000002</v>
      </c>
      <c r="E573" t="s">
        <v>16</v>
      </c>
      <c r="F573" t="s">
        <v>109</v>
      </c>
      <c r="G573" t="s">
        <v>22</v>
      </c>
      <c r="H573" t="s">
        <v>22</v>
      </c>
      <c r="I573">
        <v>28</v>
      </c>
      <c r="J573" t="s">
        <v>116</v>
      </c>
    </row>
    <row r="574" spans="1:10">
      <c r="A574">
        <v>114</v>
      </c>
      <c r="B574">
        <v>6</v>
      </c>
      <c r="C574" t="s">
        <v>15</v>
      </c>
      <c r="D574">
        <v>5.93</v>
      </c>
      <c r="E574" t="s">
        <v>19</v>
      </c>
      <c r="F574" t="s">
        <v>111</v>
      </c>
      <c r="G574" t="s">
        <v>15</v>
      </c>
      <c r="H574" t="s">
        <v>110</v>
      </c>
      <c r="I574">
        <v>33</v>
      </c>
      <c r="J574" t="s">
        <v>111</v>
      </c>
    </row>
    <row r="575" spans="1:10">
      <c r="A575">
        <v>114</v>
      </c>
      <c r="B575">
        <v>12</v>
      </c>
      <c r="C575" t="s">
        <v>22</v>
      </c>
      <c r="D575">
        <v>7.0030000000000001</v>
      </c>
      <c r="E575" t="s">
        <v>16</v>
      </c>
      <c r="F575" t="s">
        <v>109</v>
      </c>
      <c r="G575" t="s">
        <v>22</v>
      </c>
      <c r="H575" t="s">
        <v>110</v>
      </c>
      <c r="I575">
        <v>35</v>
      </c>
      <c r="J575" t="s">
        <v>109</v>
      </c>
    </row>
    <row r="576" spans="1:10">
      <c r="A576">
        <v>114</v>
      </c>
      <c r="B576">
        <v>7</v>
      </c>
      <c r="C576" t="s">
        <v>22</v>
      </c>
      <c r="D576">
        <v>4.7130000000000001</v>
      </c>
      <c r="E576" t="s">
        <v>19</v>
      </c>
      <c r="F576" t="s">
        <v>111</v>
      </c>
      <c r="G576" t="s">
        <v>22</v>
      </c>
      <c r="H576" t="s">
        <v>110</v>
      </c>
      <c r="I576">
        <v>37</v>
      </c>
      <c r="J576" t="s">
        <v>111</v>
      </c>
    </row>
    <row r="577" spans="1:10">
      <c r="A577">
        <v>114</v>
      </c>
      <c r="B577">
        <v>9</v>
      </c>
      <c r="C577" t="s">
        <v>22</v>
      </c>
      <c r="D577">
        <v>8.6739999999999995</v>
      </c>
      <c r="E577" t="s">
        <v>16</v>
      </c>
      <c r="F577" t="s">
        <v>109</v>
      </c>
      <c r="G577" t="s">
        <v>15</v>
      </c>
      <c r="H577" t="s">
        <v>22</v>
      </c>
      <c r="I577">
        <v>40</v>
      </c>
      <c r="J577" t="s">
        <v>116</v>
      </c>
    </row>
    <row r="578" spans="1:10">
      <c r="A578">
        <v>114</v>
      </c>
      <c r="B578">
        <v>17</v>
      </c>
      <c r="C578" t="s">
        <v>22</v>
      </c>
      <c r="D578">
        <v>6.9370000000000003</v>
      </c>
      <c r="E578" t="s">
        <v>49</v>
      </c>
      <c r="F578" t="s">
        <v>113</v>
      </c>
      <c r="G578" t="s">
        <v>15</v>
      </c>
      <c r="H578" t="s">
        <v>22</v>
      </c>
      <c r="I578">
        <v>15</v>
      </c>
      <c r="J578">
        <v>0</v>
      </c>
    </row>
    <row r="579" spans="1:10">
      <c r="A579">
        <v>114</v>
      </c>
      <c r="B579">
        <v>18</v>
      </c>
      <c r="C579" t="s">
        <v>15</v>
      </c>
      <c r="D579">
        <v>4.6260000000000003</v>
      </c>
      <c r="E579" t="s">
        <v>49</v>
      </c>
      <c r="F579" t="s">
        <v>113</v>
      </c>
      <c r="G579" t="s">
        <v>15</v>
      </c>
      <c r="H579" t="s">
        <v>110</v>
      </c>
      <c r="I579">
        <v>21</v>
      </c>
      <c r="J579">
        <v>0</v>
      </c>
    </row>
    <row r="580" spans="1:10">
      <c r="A580">
        <v>114</v>
      </c>
      <c r="B580">
        <v>19</v>
      </c>
      <c r="C580" t="s">
        <v>22</v>
      </c>
      <c r="D580">
        <v>4.7300000000000004</v>
      </c>
      <c r="E580" t="s">
        <v>49</v>
      </c>
      <c r="F580" t="s">
        <v>113</v>
      </c>
      <c r="G580" t="s">
        <v>22</v>
      </c>
      <c r="H580" t="s">
        <v>110</v>
      </c>
      <c r="I580">
        <v>4</v>
      </c>
      <c r="J580">
        <v>0</v>
      </c>
    </row>
    <row r="581" spans="1:10">
      <c r="A581">
        <v>114</v>
      </c>
      <c r="B581">
        <v>20</v>
      </c>
      <c r="C581" t="s">
        <v>22</v>
      </c>
      <c r="D581">
        <v>3.7559999999999998</v>
      </c>
      <c r="E581" t="s">
        <v>49</v>
      </c>
      <c r="F581" t="s">
        <v>113</v>
      </c>
      <c r="G581" t="s">
        <v>22</v>
      </c>
      <c r="H581" t="s">
        <v>110</v>
      </c>
      <c r="I581">
        <v>34</v>
      </c>
      <c r="J581">
        <v>0</v>
      </c>
    </row>
    <row r="582" spans="1:10">
      <c r="A582">
        <v>114</v>
      </c>
      <c r="B582">
        <v>21</v>
      </c>
      <c r="C582" t="s">
        <v>22</v>
      </c>
      <c r="D582">
        <v>6.1449999999999996</v>
      </c>
      <c r="E582" t="s">
        <v>49</v>
      </c>
      <c r="F582" t="s">
        <v>113</v>
      </c>
      <c r="G582" t="s">
        <v>22</v>
      </c>
      <c r="H582" t="s">
        <v>110</v>
      </c>
      <c r="I582">
        <v>9</v>
      </c>
      <c r="J582">
        <v>0</v>
      </c>
    </row>
    <row r="583" spans="1:10">
      <c r="A583">
        <v>114</v>
      </c>
      <c r="B583">
        <v>22</v>
      </c>
      <c r="C583" t="s">
        <v>15</v>
      </c>
      <c r="D583">
        <v>3.7229999999999999</v>
      </c>
      <c r="E583" t="s">
        <v>49</v>
      </c>
      <c r="F583" t="s">
        <v>113</v>
      </c>
      <c r="G583" t="s">
        <v>15</v>
      </c>
      <c r="H583" t="s">
        <v>110</v>
      </c>
      <c r="I583">
        <v>30</v>
      </c>
      <c r="J583">
        <v>0</v>
      </c>
    </row>
    <row r="584" spans="1:10">
      <c r="A584">
        <v>114</v>
      </c>
      <c r="B584">
        <v>23</v>
      </c>
      <c r="C584" t="s">
        <v>15</v>
      </c>
      <c r="D584">
        <v>4.7149999999999999</v>
      </c>
      <c r="E584" t="s">
        <v>49</v>
      </c>
      <c r="F584" t="s">
        <v>113</v>
      </c>
      <c r="G584" t="s">
        <v>15</v>
      </c>
      <c r="H584" t="s">
        <v>110</v>
      </c>
      <c r="I584">
        <v>18</v>
      </c>
      <c r="J584">
        <v>0</v>
      </c>
    </row>
    <row r="585" spans="1:10">
      <c r="A585">
        <v>114</v>
      </c>
      <c r="B585">
        <v>24</v>
      </c>
      <c r="C585" t="s">
        <v>22</v>
      </c>
      <c r="D585">
        <v>7.2430000000000003</v>
      </c>
      <c r="E585" t="s">
        <v>49</v>
      </c>
      <c r="F585" t="s">
        <v>113</v>
      </c>
      <c r="G585" t="s">
        <v>22</v>
      </c>
      <c r="H585" t="s">
        <v>110</v>
      </c>
      <c r="I585">
        <v>36</v>
      </c>
      <c r="J585">
        <v>0</v>
      </c>
    </row>
    <row r="586" spans="1:10">
      <c r="A586">
        <v>114</v>
      </c>
      <c r="B586">
        <v>25</v>
      </c>
      <c r="C586" t="s">
        <v>15</v>
      </c>
      <c r="D586">
        <v>5.5460000000000003</v>
      </c>
      <c r="E586" t="s">
        <v>66</v>
      </c>
      <c r="F586" t="s">
        <v>114</v>
      </c>
      <c r="G586" t="s">
        <v>15</v>
      </c>
      <c r="H586" t="s">
        <v>110</v>
      </c>
      <c r="I586">
        <v>20</v>
      </c>
      <c r="J586">
        <v>0</v>
      </c>
    </row>
    <row r="587" spans="1:10">
      <c r="A587">
        <v>114</v>
      </c>
      <c r="B587">
        <v>26</v>
      </c>
      <c r="C587" t="s">
        <v>22</v>
      </c>
      <c r="D587">
        <v>4.5389999999999997</v>
      </c>
      <c r="E587" t="s">
        <v>66</v>
      </c>
      <c r="F587" t="s">
        <v>114</v>
      </c>
      <c r="G587" t="s">
        <v>22</v>
      </c>
      <c r="H587" t="s">
        <v>110</v>
      </c>
      <c r="I587">
        <v>23</v>
      </c>
      <c r="J587">
        <v>0</v>
      </c>
    </row>
    <row r="588" spans="1:10">
      <c r="A588">
        <v>114</v>
      </c>
      <c r="B588">
        <v>27</v>
      </c>
      <c r="C588" t="s">
        <v>15</v>
      </c>
      <c r="D588">
        <v>5.8979999999999997</v>
      </c>
      <c r="E588" t="s">
        <v>66</v>
      </c>
      <c r="F588" t="s">
        <v>114</v>
      </c>
      <c r="G588" t="s">
        <v>15</v>
      </c>
      <c r="H588" t="s">
        <v>110</v>
      </c>
      <c r="I588">
        <v>11</v>
      </c>
      <c r="J588">
        <v>0</v>
      </c>
    </row>
    <row r="589" spans="1:10">
      <c r="A589">
        <v>114</v>
      </c>
      <c r="B589">
        <v>28</v>
      </c>
      <c r="C589" t="s">
        <v>15</v>
      </c>
      <c r="D589">
        <v>5.7069999999999999</v>
      </c>
      <c r="E589" t="s">
        <v>66</v>
      </c>
      <c r="F589" t="s">
        <v>114</v>
      </c>
      <c r="G589" t="s">
        <v>15</v>
      </c>
      <c r="H589" t="s">
        <v>110</v>
      </c>
      <c r="I589">
        <v>32</v>
      </c>
      <c r="J589">
        <v>0</v>
      </c>
    </row>
    <row r="590" spans="1:10">
      <c r="A590">
        <v>114</v>
      </c>
      <c r="B590">
        <v>29</v>
      </c>
      <c r="C590" t="s">
        <v>22</v>
      </c>
      <c r="D590">
        <v>4.5759999999999996</v>
      </c>
      <c r="E590" t="s">
        <v>66</v>
      </c>
      <c r="F590" t="s">
        <v>114</v>
      </c>
      <c r="G590" t="s">
        <v>15</v>
      </c>
      <c r="H590" t="s">
        <v>22</v>
      </c>
      <c r="I590">
        <v>39</v>
      </c>
      <c r="J590">
        <v>0</v>
      </c>
    </row>
    <row r="591" spans="1:10">
      <c r="A591">
        <v>114</v>
      </c>
      <c r="B591">
        <v>30</v>
      </c>
      <c r="C591" t="s">
        <v>22</v>
      </c>
      <c r="D591">
        <v>7.5949999999999998</v>
      </c>
      <c r="E591" t="s">
        <v>66</v>
      </c>
      <c r="F591" t="s">
        <v>114</v>
      </c>
      <c r="G591" t="s">
        <v>22</v>
      </c>
      <c r="H591" t="s">
        <v>110</v>
      </c>
      <c r="I591">
        <v>3</v>
      </c>
      <c r="J591">
        <v>0</v>
      </c>
    </row>
    <row r="592" spans="1:10">
      <c r="A592">
        <v>114</v>
      </c>
      <c r="B592">
        <v>31</v>
      </c>
      <c r="C592" t="s">
        <v>22</v>
      </c>
      <c r="D592">
        <v>5.7949999999999999</v>
      </c>
      <c r="E592" t="s">
        <v>66</v>
      </c>
      <c r="F592" t="s">
        <v>114</v>
      </c>
      <c r="G592" t="s">
        <v>22</v>
      </c>
      <c r="H592" t="s">
        <v>110</v>
      </c>
      <c r="I592">
        <v>6</v>
      </c>
      <c r="J592">
        <v>0</v>
      </c>
    </row>
    <row r="593" spans="1:10">
      <c r="A593">
        <v>114</v>
      </c>
      <c r="B593">
        <v>32</v>
      </c>
      <c r="C593" t="s">
        <v>22</v>
      </c>
      <c r="D593">
        <v>6.4820000000000002</v>
      </c>
      <c r="E593" t="s">
        <v>66</v>
      </c>
      <c r="F593" t="s">
        <v>114</v>
      </c>
      <c r="G593" t="s">
        <v>22</v>
      </c>
      <c r="H593" t="s">
        <v>110</v>
      </c>
      <c r="I593">
        <v>26</v>
      </c>
      <c r="J593">
        <v>0</v>
      </c>
    </row>
    <row r="594" spans="1:10">
      <c r="A594">
        <v>114</v>
      </c>
      <c r="B594">
        <v>33</v>
      </c>
      <c r="C594" t="s">
        <v>22</v>
      </c>
      <c r="D594">
        <v>4.3449999999999998</v>
      </c>
      <c r="E594" t="s">
        <v>83</v>
      </c>
      <c r="F594" t="s">
        <v>115</v>
      </c>
      <c r="G594" t="s">
        <v>22</v>
      </c>
      <c r="H594" t="s">
        <v>110</v>
      </c>
      <c r="I594">
        <v>12</v>
      </c>
      <c r="J594">
        <v>0</v>
      </c>
    </row>
    <row r="595" spans="1:10">
      <c r="A595">
        <v>114</v>
      </c>
      <c r="B595">
        <v>34</v>
      </c>
      <c r="C595" t="s">
        <v>15</v>
      </c>
      <c r="D595">
        <v>8.9610000000000003</v>
      </c>
      <c r="E595" t="s">
        <v>83</v>
      </c>
      <c r="F595" t="s">
        <v>115</v>
      </c>
      <c r="G595" t="s">
        <v>15</v>
      </c>
      <c r="H595" t="s">
        <v>110</v>
      </c>
      <c r="I595">
        <v>29</v>
      </c>
      <c r="J595">
        <v>0</v>
      </c>
    </row>
    <row r="596" spans="1:10">
      <c r="A596">
        <v>114</v>
      </c>
      <c r="B596">
        <v>35</v>
      </c>
      <c r="C596" t="s">
        <v>22</v>
      </c>
      <c r="D596">
        <v>5.1379999999999999</v>
      </c>
      <c r="E596" t="s">
        <v>83</v>
      </c>
      <c r="F596" t="s">
        <v>115</v>
      </c>
      <c r="G596" t="s">
        <v>22</v>
      </c>
      <c r="H596" t="s">
        <v>110</v>
      </c>
      <c r="I596">
        <v>31</v>
      </c>
      <c r="J596">
        <v>0</v>
      </c>
    </row>
    <row r="597" spans="1:10">
      <c r="A597">
        <v>114</v>
      </c>
      <c r="B597">
        <v>36</v>
      </c>
      <c r="C597" t="s">
        <v>22</v>
      </c>
      <c r="D597">
        <v>4.7789999999999999</v>
      </c>
      <c r="E597" t="s">
        <v>83</v>
      </c>
      <c r="F597" t="s">
        <v>115</v>
      </c>
      <c r="G597" t="s">
        <v>22</v>
      </c>
      <c r="H597" t="s">
        <v>110</v>
      </c>
      <c r="I597">
        <v>38</v>
      </c>
      <c r="J597">
        <v>0</v>
      </c>
    </row>
    <row r="598" spans="1:10">
      <c r="A598">
        <v>114</v>
      </c>
      <c r="B598">
        <v>37</v>
      </c>
      <c r="C598" t="s">
        <v>15</v>
      </c>
      <c r="D598">
        <v>4.6020000000000003</v>
      </c>
      <c r="E598" t="s">
        <v>83</v>
      </c>
      <c r="F598" t="s">
        <v>115</v>
      </c>
      <c r="G598" t="s">
        <v>15</v>
      </c>
      <c r="H598" t="s">
        <v>110</v>
      </c>
      <c r="I598">
        <v>19</v>
      </c>
      <c r="J598">
        <v>0</v>
      </c>
    </row>
    <row r="599" spans="1:10">
      <c r="A599">
        <v>114</v>
      </c>
      <c r="B599">
        <v>38</v>
      </c>
      <c r="C599" t="s">
        <v>22</v>
      </c>
      <c r="D599">
        <v>4.0979999999999999</v>
      </c>
      <c r="E599" t="s">
        <v>83</v>
      </c>
      <c r="F599" t="s">
        <v>115</v>
      </c>
      <c r="G599" t="s">
        <v>22</v>
      </c>
      <c r="H599" t="s">
        <v>110</v>
      </c>
      <c r="I599">
        <v>25</v>
      </c>
      <c r="J599">
        <v>0</v>
      </c>
    </row>
    <row r="600" spans="1:10">
      <c r="A600">
        <v>114</v>
      </c>
      <c r="B600">
        <v>39</v>
      </c>
      <c r="C600" t="s">
        <v>15</v>
      </c>
      <c r="D600">
        <v>9.0090000000000003</v>
      </c>
      <c r="E600" t="s">
        <v>83</v>
      </c>
      <c r="F600" t="s">
        <v>115</v>
      </c>
      <c r="G600" t="s">
        <v>15</v>
      </c>
      <c r="H600" t="s">
        <v>110</v>
      </c>
      <c r="I600">
        <v>2</v>
      </c>
      <c r="J600">
        <v>0</v>
      </c>
    </row>
    <row r="601" spans="1:10">
      <c r="A601">
        <v>114</v>
      </c>
      <c r="B601">
        <v>40</v>
      </c>
      <c r="C601" t="s">
        <v>15</v>
      </c>
      <c r="D601">
        <v>4.7539999999999996</v>
      </c>
      <c r="E601" t="s">
        <v>83</v>
      </c>
      <c r="F601" t="s">
        <v>115</v>
      </c>
      <c r="G601" t="s">
        <v>15</v>
      </c>
      <c r="H601" t="s">
        <v>110</v>
      </c>
      <c r="I601">
        <v>8</v>
      </c>
      <c r="J601">
        <v>0</v>
      </c>
    </row>
    <row r="602" spans="1:10">
      <c r="A602">
        <v>115</v>
      </c>
      <c r="B602">
        <v>14</v>
      </c>
      <c r="C602" t="s">
        <v>22</v>
      </c>
      <c r="D602">
        <v>5.5780000000000003</v>
      </c>
      <c r="E602" t="s">
        <v>16</v>
      </c>
      <c r="F602" t="s">
        <v>109</v>
      </c>
      <c r="G602" t="s">
        <v>22</v>
      </c>
      <c r="H602" t="s">
        <v>110</v>
      </c>
      <c r="I602">
        <v>3</v>
      </c>
      <c r="J602" t="s">
        <v>109</v>
      </c>
    </row>
    <row r="603" spans="1:10">
      <c r="A603">
        <v>115</v>
      </c>
      <c r="B603">
        <v>7</v>
      </c>
      <c r="C603" t="s">
        <v>22</v>
      </c>
      <c r="D603">
        <v>13.27</v>
      </c>
      <c r="E603" t="s">
        <v>19</v>
      </c>
      <c r="F603" t="s">
        <v>111</v>
      </c>
      <c r="G603" t="s">
        <v>22</v>
      </c>
      <c r="H603" t="s">
        <v>110</v>
      </c>
      <c r="I603">
        <v>5</v>
      </c>
      <c r="J603" t="s">
        <v>111</v>
      </c>
    </row>
    <row r="604" spans="1:10">
      <c r="A604">
        <v>115</v>
      </c>
      <c r="B604">
        <v>15</v>
      </c>
      <c r="C604" t="s">
        <v>15</v>
      </c>
      <c r="D604">
        <v>6.25</v>
      </c>
      <c r="E604" t="s">
        <v>16</v>
      </c>
      <c r="F604" t="s">
        <v>109</v>
      </c>
      <c r="G604" t="s">
        <v>22</v>
      </c>
      <c r="H604" t="s">
        <v>22</v>
      </c>
      <c r="I604">
        <v>6</v>
      </c>
      <c r="J604" t="s">
        <v>116</v>
      </c>
    </row>
    <row r="605" spans="1:10">
      <c r="A605">
        <v>115</v>
      </c>
      <c r="B605">
        <v>2</v>
      </c>
      <c r="C605" t="s">
        <v>15</v>
      </c>
      <c r="D605">
        <v>5.33</v>
      </c>
      <c r="E605" t="s">
        <v>19</v>
      </c>
      <c r="F605" t="s">
        <v>111</v>
      </c>
      <c r="G605" t="s">
        <v>15</v>
      </c>
      <c r="H605" t="s">
        <v>110</v>
      </c>
      <c r="I605">
        <v>9</v>
      </c>
      <c r="J605" t="s">
        <v>111</v>
      </c>
    </row>
    <row r="606" spans="1:10">
      <c r="A606">
        <v>115</v>
      </c>
      <c r="B606">
        <v>10</v>
      </c>
      <c r="C606" t="s">
        <v>22</v>
      </c>
      <c r="D606">
        <v>6.835</v>
      </c>
      <c r="E606" t="s">
        <v>16</v>
      </c>
      <c r="F606" t="s">
        <v>109</v>
      </c>
      <c r="G606" t="s">
        <v>22</v>
      </c>
      <c r="H606" t="s">
        <v>110</v>
      </c>
      <c r="I606">
        <v>11</v>
      </c>
      <c r="J606" t="s">
        <v>109</v>
      </c>
    </row>
    <row r="607" spans="1:10">
      <c r="A607">
        <v>115</v>
      </c>
      <c r="B607">
        <v>8</v>
      </c>
      <c r="C607" t="s">
        <v>22</v>
      </c>
      <c r="D607">
        <v>3.996</v>
      </c>
      <c r="E607" t="s">
        <v>19</v>
      </c>
      <c r="F607" t="s">
        <v>111</v>
      </c>
      <c r="G607" t="s">
        <v>22</v>
      </c>
      <c r="H607" t="s">
        <v>110</v>
      </c>
      <c r="I607">
        <v>14</v>
      </c>
      <c r="J607" t="s">
        <v>111</v>
      </c>
    </row>
    <row r="608" spans="1:10">
      <c r="A608">
        <v>115</v>
      </c>
      <c r="B608">
        <v>1</v>
      </c>
      <c r="C608" t="s">
        <v>22</v>
      </c>
      <c r="D608">
        <v>5.4340000000000002</v>
      </c>
      <c r="E608" t="s">
        <v>19</v>
      </c>
      <c r="F608" t="s">
        <v>111</v>
      </c>
      <c r="G608" t="s">
        <v>22</v>
      </c>
      <c r="H608" t="s">
        <v>110</v>
      </c>
      <c r="I608">
        <v>16</v>
      </c>
      <c r="J608" t="s">
        <v>111</v>
      </c>
    </row>
    <row r="609" spans="1:10">
      <c r="A609">
        <v>115</v>
      </c>
      <c r="B609">
        <v>16</v>
      </c>
      <c r="C609" t="s">
        <v>15</v>
      </c>
      <c r="D609">
        <v>5.66</v>
      </c>
      <c r="E609" t="s">
        <v>16</v>
      </c>
      <c r="F609" t="s">
        <v>109</v>
      </c>
      <c r="G609" t="s">
        <v>15</v>
      </c>
      <c r="H609" t="s">
        <v>110</v>
      </c>
      <c r="I609">
        <v>19</v>
      </c>
      <c r="J609" t="s">
        <v>109</v>
      </c>
    </row>
    <row r="610" spans="1:10">
      <c r="A610">
        <v>115</v>
      </c>
      <c r="B610">
        <v>5</v>
      </c>
      <c r="C610" t="s">
        <v>22</v>
      </c>
      <c r="D610">
        <v>7.6040000000000001</v>
      </c>
      <c r="E610" t="s">
        <v>19</v>
      </c>
      <c r="F610" t="s">
        <v>111</v>
      </c>
      <c r="G610" t="s">
        <v>22</v>
      </c>
      <c r="H610" t="s">
        <v>110</v>
      </c>
      <c r="I610">
        <v>23</v>
      </c>
      <c r="J610" t="s">
        <v>111</v>
      </c>
    </row>
    <row r="611" spans="1:10">
      <c r="A611">
        <v>115</v>
      </c>
      <c r="B611">
        <v>11</v>
      </c>
      <c r="C611" t="s">
        <v>15</v>
      </c>
      <c r="D611">
        <v>5.6760000000000002</v>
      </c>
      <c r="E611" t="s">
        <v>16</v>
      </c>
      <c r="F611" t="s">
        <v>109</v>
      </c>
      <c r="G611" t="s">
        <v>15</v>
      </c>
      <c r="H611" t="s">
        <v>110</v>
      </c>
      <c r="I611">
        <v>24</v>
      </c>
      <c r="J611" t="s">
        <v>109</v>
      </c>
    </row>
    <row r="612" spans="1:10">
      <c r="A612">
        <v>115</v>
      </c>
      <c r="B612">
        <v>13</v>
      </c>
      <c r="C612" t="s">
        <v>15</v>
      </c>
      <c r="D612">
        <v>6.2190000000000003</v>
      </c>
      <c r="E612" t="s">
        <v>16</v>
      </c>
      <c r="F612" t="s">
        <v>109</v>
      </c>
      <c r="G612" t="s">
        <v>15</v>
      </c>
      <c r="H612" t="s">
        <v>110</v>
      </c>
      <c r="I612">
        <v>27</v>
      </c>
      <c r="J612" t="s">
        <v>109</v>
      </c>
    </row>
    <row r="613" spans="1:10">
      <c r="A613">
        <v>115</v>
      </c>
      <c r="B613">
        <v>3</v>
      </c>
      <c r="C613" t="s">
        <v>15</v>
      </c>
      <c r="D613">
        <v>3.4009999999999998</v>
      </c>
      <c r="E613" t="s">
        <v>19</v>
      </c>
      <c r="F613" t="s">
        <v>111</v>
      </c>
      <c r="G613" t="s">
        <v>15</v>
      </c>
      <c r="H613" t="s">
        <v>110</v>
      </c>
      <c r="I613">
        <v>28</v>
      </c>
      <c r="J613" t="s">
        <v>111</v>
      </c>
    </row>
    <row r="614" spans="1:10">
      <c r="A614">
        <v>115</v>
      </c>
      <c r="B614">
        <v>9</v>
      </c>
      <c r="C614" t="s">
        <v>15</v>
      </c>
      <c r="D614">
        <v>4.4829999999999997</v>
      </c>
      <c r="E614" t="s">
        <v>16</v>
      </c>
      <c r="F614" t="s">
        <v>109</v>
      </c>
      <c r="G614" t="s">
        <v>15</v>
      </c>
      <c r="H614" t="s">
        <v>110</v>
      </c>
      <c r="I614">
        <v>31</v>
      </c>
      <c r="J614" t="s">
        <v>109</v>
      </c>
    </row>
    <row r="615" spans="1:10">
      <c r="A615">
        <v>115</v>
      </c>
      <c r="B615">
        <v>6</v>
      </c>
      <c r="C615" t="s">
        <v>15</v>
      </c>
      <c r="D615">
        <v>3.331</v>
      </c>
      <c r="E615" t="s">
        <v>19</v>
      </c>
      <c r="F615" t="s">
        <v>111</v>
      </c>
      <c r="G615" t="s">
        <v>15</v>
      </c>
      <c r="H615" t="s">
        <v>110</v>
      </c>
      <c r="I615">
        <v>32</v>
      </c>
      <c r="J615" t="s">
        <v>111</v>
      </c>
    </row>
    <row r="616" spans="1:10">
      <c r="A616">
        <v>115</v>
      </c>
      <c r="B616">
        <v>12</v>
      </c>
      <c r="C616" t="s">
        <v>22</v>
      </c>
      <c r="D616">
        <v>5.2990000000000004</v>
      </c>
      <c r="E616" t="s">
        <v>16</v>
      </c>
      <c r="F616" t="s">
        <v>109</v>
      </c>
      <c r="G616" t="s">
        <v>22</v>
      </c>
      <c r="H616" t="s">
        <v>110</v>
      </c>
      <c r="I616">
        <v>37</v>
      </c>
      <c r="J616" t="s">
        <v>109</v>
      </c>
    </row>
    <row r="617" spans="1:10">
      <c r="A617">
        <v>115</v>
      </c>
      <c r="B617">
        <v>4</v>
      </c>
      <c r="C617" t="s">
        <v>15</v>
      </c>
      <c r="D617">
        <v>4.7149999999999999</v>
      </c>
      <c r="E617" t="s">
        <v>19</v>
      </c>
      <c r="F617" t="s">
        <v>111</v>
      </c>
      <c r="G617" t="s">
        <v>15</v>
      </c>
      <c r="H617" t="s">
        <v>110</v>
      </c>
      <c r="I617">
        <v>40</v>
      </c>
      <c r="J617" t="s">
        <v>111</v>
      </c>
    </row>
    <row r="618" spans="1:10">
      <c r="A618">
        <v>115</v>
      </c>
      <c r="B618">
        <v>17</v>
      </c>
      <c r="C618" t="s">
        <v>15</v>
      </c>
      <c r="D618">
        <v>3.5539999999999998</v>
      </c>
      <c r="E618" t="s">
        <v>49</v>
      </c>
      <c r="F618" t="s">
        <v>113</v>
      </c>
      <c r="G618" t="s">
        <v>15</v>
      </c>
      <c r="H618" t="s">
        <v>110</v>
      </c>
      <c r="I618">
        <v>30</v>
      </c>
      <c r="J618">
        <v>0</v>
      </c>
    </row>
    <row r="619" spans="1:10">
      <c r="A619">
        <v>115</v>
      </c>
      <c r="B619">
        <v>18</v>
      </c>
      <c r="C619" t="s">
        <v>15</v>
      </c>
      <c r="D619">
        <v>3.923</v>
      </c>
      <c r="E619" t="s">
        <v>49</v>
      </c>
      <c r="F619" t="s">
        <v>113</v>
      </c>
      <c r="G619" t="s">
        <v>15</v>
      </c>
      <c r="H619" t="s">
        <v>110</v>
      </c>
      <c r="I619">
        <v>21</v>
      </c>
      <c r="J619">
        <v>0</v>
      </c>
    </row>
    <row r="620" spans="1:10">
      <c r="A620">
        <v>115</v>
      </c>
      <c r="B620">
        <v>19</v>
      </c>
      <c r="C620" t="s">
        <v>22</v>
      </c>
      <c r="D620">
        <v>4.5140000000000002</v>
      </c>
      <c r="E620" t="s">
        <v>49</v>
      </c>
      <c r="F620" t="s">
        <v>113</v>
      </c>
      <c r="G620" t="s">
        <v>22</v>
      </c>
      <c r="H620" t="s">
        <v>110</v>
      </c>
      <c r="I620">
        <v>10</v>
      </c>
      <c r="J620">
        <v>0</v>
      </c>
    </row>
    <row r="621" spans="1:10">
      <c r="A621">
        <v>115</v>
      </c>
      <c r="B621">
        <v>20</v>
      </c>
      <c r="C621" t="s">
        <v>22</v>
      </c>
      <c r="D621">
        <v>3.4340000000000002</v>
      </c>
      <c r="E621" t="s">
        <v>49</v>
      </c>
      <c r="F621" t="s">
        <v>113</v>
      </c>
      <c r="G621" t="s">
        <v>22</v>
      </c>
      <c r="H621" t="s">
        <v>110</v>
      </c>
      <c r="I621">
        <v>13</v>
      </c>
      <c r="J621">
        <v>0</v>
      </c>
    </row>
    <row r="622" spans="1:10">
      <c r="A622">
        <v>115</v>
      </c>
      <c r="B622">
        <v>21</v>
      </c>
      <c r="C622" t="s">
        <v>22</v>
      </c>
      <c r="D622">
        <v>11.07</v>
      </c>
      <c r="E622" t="s">
        <v>49</v>
      </c>
      <c r="F622" t="s">
        <v>113</v>
      </c>
      <c r="G622" t="s">
        <v>22</v>
      </c>
      <c r="H622" t="s">
        <v>110</v>
      </c>
      <c r="I622">
        <v>1</v>
      </c>
      <c r="J622">
        <v>0</v>
      </c>
    </row>
    <row r="623" spans="1:10">
      <c r="A623">
        <v>115</v>
      </c>
      <c r="B623">
        <v>22</v>
      </c>
      <c r="C623" t="s">
        <v>15</v>
      </c>
      <c r="D623">
        <v>2.6739999999999999</v>
      </c>
      <c r="E623" t="s">
        <v>49</v>
      </c>
      <c r="F623" t="s">
        <v>113</v>
      </c>
      <c r="G623" t="s">
        <v>15</v>
      </c>
      <c r="H623" t="s">
        <v>110</v>
      </c>
      <c r="I623">
        <v>38</v>
      </c>
      <c r="J623">
        <v>0</v>
      </c>
    </row>
    <row r="624" spans="1:10">
      <c r="A624">
        <v>115</v>
      </c>
      <c r="B624">
        <v>23</v>
      </c>
      <c r="C624" t="s">
        <v>15</v>
      </c>
      <c r="D624">
        <v>3.2810000000000001</v>
      </c>
      <c r="E624" t="s">
        <v>49</v>
      </c>
      <c r="F624" t="s">
        <v>113</v>
      </c>
      <c r="G624" t="s">
        <v>15</v>
      </c>
      <c r="H624" t="s">
        <v>110</v>
      </c>
      <c r="I624">
        <v>34</v>
      </c>
      <c r="J624">
        <v>0</v>
      </c>
    </row>
    <row r="625" spans="1:10">
      <c r="A625">
        <v>115</v>
      </c>
      <c r="B625">
        <v>24</v>
      </c>
      <c r="C625" t="s">
        <v>22</v>
      </c>
      <c r="D625">
        <v>4.6340000000000003</v>
      </c>
      <c r="E625" t="s">
        <v>49</v>
      </c>
      <c r="F625" t="s">
        <v>113</v>
      </c>
      <c r="G625" t="s">
        <v>22</v>
      </c>
      <c r="H625" t="s">
        <v>110</v>
      </c>
      <c r="I625">
        <v>17</v>
      </c>
      <c r="J625">
        <v>0</v>
      </c>
    </row>
    <row r="626" spans="1:10">
      <c r="A626">
        <v>115</v>
      </c>
      <c r="B626">
        <v>25</v>
      </c>
      <c r="C626" t="s">
        <v>15</v>
      </c>
      <c r="D626">
        <v>5.1150000000000002</v>
      </c>
      <c r="E626" t="s">
        <v>66</v>
      </c>
      <c r="F626" t="s">
        <v>114</v>
      </c>
      <c r="G626" t="s">
        <v>15</v>
      </c>
      <c r="H626" t="s">
        <v>110</v>
      </c>
      <c r="I626">
        <v>20</v>
      </c>
      <c r="J626">
        <v>0</v>
      </c>
    </row>
    <row r="627" spans="1:10">
      <c r="A627">
        <v>115</v>
      </c>
      <c r="B627">
        <v>26</v>
      </c>
      <c r="C627" t="s">
        <v>22</v>
      </c>
      <c r="D627">
        <v>5.29</v>
      </c>
      <c r="E627" t="s">
        <v>66</v>
      </c>
      <c r="F627" t="s">
        <v>114</v>
      </c>
      <c r="G627" t="s">
        <v>22</v>
      </c>
      <c r="H627" t="s">
        <v>110</v>
      </c>
      <c r="I627">
        <v>8</v>
      </c>
      <c r="J627">
        <v>0</v>
      </c>
    </row>
    <row r="628" spans="1:10">
      <c r="A628">
        <v>115</v>
      </c>
      <c r="B628">
        <v>27</v>
      </c>
      <c r="C628" t="s">
        <v>15</v>
      </c>
      <c r="D628">
        <v>3.6989999999999998</v>
      </c>
      <c r="E628" t="s">
        <v>66</v>
      </c>
      <c r="F628" t="s">
        <v>114</v>
      </c>
      <c r="G628" t="s">
        <v>15</v>
      </c>
      <c r="H628" t="s">
        <v>110</v>
      </c>
      <c r="I628">
        <v>39</v>
      </c>
      <c r="J628">
        <v>0</v>
      </c>
    </row>
    <row r="629" spans="1:10">
      <c r="A629">
        <v>115</v>
      </c>
      <c r="B629">
        <v>28</v>
      </c>
      <c r="C629" t="s">
        <v>15</v>
      </c>
      <c r="D629">
        <v>5.09</v>
      </c>
      <c r="E629" t="s">
        <v>66</v>
      </c>
      <c r="F629" t="s">
        <v>114</v>
      </c>
      <c r="G629" t="s">
        <v>15</v>
      </c>
      <c r="H629" t="s">
        <v>110</v>
      </c>
      <c r="I629">
        <v>4</v>
      </c>
      <c r="J629">
        <v>0</v>
      </c>
    </row>
    <row r="630" spans="1:10">
      <c r="A630">
        <v>115</v>
      </c>
      <c r="B630">
        <v>29</v>
      </c>
      <c r="C630" t="s">
        <v>15</v>
      </c>
      <c r="D630">
        <v>4.7300000000000004</v>
      </c>
      <c r="E630" t="s">
        <v>66</v>
      </c>
      <c r="F630" t="s">
        <v>114</v>
      </c>
      <c r="G630" t="s">
        <v>15</v>
      </c>
      <c r="H630" t="s">
        <v>110</v>
      </c>
      <c r="I630">
        <v>26</v>
      </c>
      <c r="J630">
        <v>0</v>
      </c>
    </row>
    <row r="631" spans="1:10">
      <c r="A631">
        <v>115</v>
      </c>
      <c r="B631">
        <v>30</v>
      </c>
      <c r="C631" t="s">
        <v>22</v>
      </c>
      <c r="D631">
        <v>4.7779999999999996</v>
      </c>
      <c r="E631" t="s">
        <v>66</v>
      </c>
      <c r="F631" t="s">
        <v>114</v>
      </c>
      <c r="G631" t="s">
        <v>22</v>
      </c>
      <c r="H631" t="s">
        <v>110</v>
      </c>
      <c r="I631">
        <v>35</v>
      </c>
      <c r="J631">
        <v>0</v>
      </c>
    </row>
    <row r="632" spans="1:10">
      <c r="A632">
        <v>115</v>
      </c>
      <c r="B632">
        <v>31</v>
      </c>
      <c r="C632" t="s">
        <v>22</v>
      </c>
      <c r="D632">
        <v>2.899</v>
      </c>
      <c r="E632" t="s">
        <v>66</v>
      </c>
      <c r="F632" t="s">
        <v>114</v>
      </c>
      <c r="G632" t="s">
        <v>22</v>
      </c>
      <c r="H632" t="s">
        <v>110</v>
      </c>
      <c r="I632">
        <v>25</v>
      </c>
      <c r="J632">
        <v>0</v>
      </c>
    </row>
    <row r="633" spans="1:10">
      <c r="A633">
        <v>115</v>
      </c>
      <c r="B633">
        <v>32</v>
      </c>
      <c r="C633" t="s">
        <v>22</v>
      </c>
      <c r="D633">
        <v>3.9540000000000002</v>
      </c>
      <c r="E633" t="s">
        <v>66</v>
      </c>
      <c r="F633" t="s">
        <v>114</v>
      </c>
      <c r="G633" t="s">
        <v>22</v>
      </c>
      <c r="H633" t="s">
        <v>110</v>
      </c>
      <c r="I633">
        <v>12</v>
      </c>
      <c r="J633">
        <v>0</v>
      </c>
    </row>
    <row r="634" spans="1:10">
      <c r="A634">
        <v>115</v>
      </c>
      <c r="B634">
        <v>33</v>
      </c>
      <c r="C634" t="s">
        <v>22</v>
      </c>
      <c r="D634">
        <v>3.7309999999999999</v>
      </c>
      <c r="E634" t="s">
        <v>83</v>
      </c>
      <c r="F634" t="s">
        <v>115</v>
      </c>
      <c r="G634" t="s">
        <v>22</v>
      </c>
      <c r="H634" t="s">
        <v>110</v>
      </c>
      <c r="I634">
        <v>29</v>
      </c>
      <c r="J634">
        <v>0</v>
      </c>
    </row>
    <row r="635" spans="1:10">
      <c r="A635">
        <v>115</v>
      </c>
      <c r="B635">
        <v>34</v>
      </c>
      <c r="C635" t="s">
        <v>15</v>
      </c>
      <c r="D635">
        <v>11.17</v>
      </c>
      <c r="E635" t="s">
        <v>83</v>
      </c>
      <c r="F635" t="s">
        <v>115</v>
      </c>
      <c r="G635" t="s">
        <v>15</v>
      </c>
      <c r="H635" t="s">
        <v>110</v>
      </c>
      <c r="I635">
        <v>2</v>
      </c>
      <c r="J635">
        <v>0</v>
      </c>
    </row>
    <row r="636" spans="1:10">
      <c r="A636">
        <v>115</v>
      </c>
      <c r="B636">
        <v>35</v>
      </c>
      <c r="C636" t="s">
        <v>22</v>
      </c>
      <c r="D636">
        <v>3.3940000000000001</v>
      </c>
      <c r="E636" t="s">
        <v>83</v>
      </c>
      <c r="F636" t="s">
        <v>115</v>
      </c>
      <c r="G636" t="s">
        <v>22</v>
      </c>
      <c r="H636" t="s">
        <v>110</v>
      </c>
      <c r="I636">
        <v>22</v>
      </c>
      <c r="J636">
        <v>0</v>
      </c>
    </row>
    <row r="637" spans="1:10">
      <c r="A637">
        <v>115</v>
      </c>
      <c r="B637">
        <v>36</v>
      </c>
      <c r="C637" t="s">
        <v>22</v>
      </c>
      <c r="D637">
        <v>2.9049999999999998</v>
      </c>
      <c r="E637" t="s">
        <v>83</v>
      </c>
      <c r="F637" t="s">
        <v>115</v>
      </c>
      <c r="G637" t="s">
        <v>22</v>
      </c>
      <c r="H637" t="s">
        <v>110</v>
      </c>
      <c r="I637">
        <v>18</v>
      </c>
      <c r="J637">
        <v>0</v>
      </c>
    </row>
    <row r="638" spans="1:10">
      <c r="A638">
        <v>115</v>
      </c>
      <c r="B638">
        <v>37</v>
      </c>
      <c r="C638" t="s">
        <v>15</v>
      </c>
      <c r="D638">
        <v>4.3380000000000001</v>
      </c>
      <c r="E638" t="s">
        <v>83</v>
      </c>
      <c r="F638" t="s">
        <v>115</v>
      </c>
      <c r="G638" t="s">
        <v>15</v>
      </c>
      <c r="H638" t="s">
        <v>110</v>
      </c>
      <c r="I638">
        <v>15</v>
      </c>
      <c r="J638">
        <v>0</v>
      </c>
    </row>
    <row r="639" spans="1:10">
      <c r="A639">
        <v>115</v>
      </c>
      <c r="B639">
        <v>38</v>
      </c>
      <c r="C639" t="s">
        <v>22</v>
      </c>
      <c r="D639">
        <v>3.1379999999999999</v>
      </c>
      <c r="E639" t="s">
        <v>83</v>
      </c>
      <c r="F639" t="s">
        <v>115</v>
      </c>
      <c r="G639" t="s">
        <v>22</v>
      </c>
      <c r="H639" t="s">
        <v>110</v>
      </c>
      <c r="I639">
        <v>36</v>
      </c>
      <c r="J639">
        <v>0</v>
      </c>
    </row>
    <row r="640" spans="1:10">
      <c r="A640">
        <v>115</v>
      </c>
      <c r="B640">
        <v>39</v>
      </c>
      <c r="C640" t="s">
        <v>15</v>
      </c>
      <c r="D640">
        <v>4.7300000000000004</v>
      </c>
      <c r="E640" t="s">
        <v>83</v>
      </c>
      <c r="F640" t="s">
        <v>115</v>
      </c>
      <c r="G640" t="s">
        <v>15</v>
      </c>
      <c r="H640" t="s">
        <v>110</v>
      </c>
      <c r="I640">
        <v>7</v>
      </c>
      <c r="J640">
        <v>0</v>
      </c>
    </row>
    <row r="641" spans="1:10">
      <c r="A641">
        <v>115</v>
      </c>
      <c r="B641">
        <v>40</v>
      </c>
      <c r="C641" t="s">
        <v>15</v>
      </c>
      <c r="D641">
        <v>2.6909999999999998</v>
      </c>
      <c r="E641" t="s">
        <v>83</v>
      </c>
      <c r="F641" t="s">
        <v>115</v>
      </c>
      <c r="G641" t="s">
        <v>15</v>
      </c>
      <c r="H641" t="s">
        <v>110</v>
      </c>
      <c r="I641">
        <v>33</v>
      </c>
      <c r="J641">
        <v>0</v>
      </c>
    </row>
    <row r="642" spans="1:10">
      <c r="A642">
        <v>116</v>
      </c>
      <c r="B642">
        <v>11</v>
      </c>
      <c r="C642" t="s">
        <v>15</v>
      </c>
      <c r="D642">
        <v>14.1</v>
      </c>
      <c r="E642" t="s">
        <v>16</v>
      </c>
      <c r="F642" t="s">
        <v>109</v>
      </c>
      <c r="G642" t="s">
        <v>15</v>
      </c>
      <c r="H642" t="s">
        <v>110</v>
      </c>
      <c r="I642">
        <v>2</v>
      </c>
      <c r="J642" t="s">
        <v>109</v>
      </c>
    </row>
    <row r="643" spans="1:10">
      <c r="A643">
        <v>116</v>
      </c>
      <c r="B643">
        <v>7</v>
      </c>
      <c r="C643" t="s">
        <v>22</v>
      </c>
      <c r="D643">
        <v>12.49</v>
      </c>
      <c r="E643" t="s">
        <v>19</v>
      </c>
      <c r="F643" t="s">
        <v>111</v>
      </c>
      <c r="G643" t="s">
        <v>22</v>
      </c>
      <c r="H643" t="s">
        <v>110</v>
      </c>
      <c r="I643">
        <v>3</v>
      </c>
      <c r="J643" t="s">
        <v>111</v>
      </c>
    </row>
    <row r="644" spans="1:10">
      <c r="A644">
        <v>116</v>
      </c>
      <c r="B644">
        <v>6</v>
      </c>
      <c r="C644" t="s">
        <v>15</v>
      </c>
      <c r="D644">
        <v>7.25</v>
      </c>
      <c r="E644" t="s">
        <v>19</v>
      </c>
      <c r="F644" t="s">
        <v>111</v>
      </c>
      <c r="G644" t="s">
        <v>15</v>
      </c>
      <c r="H644" t="s">
        <v>110</v>
      </c>
      <c r="I644">
        <v>8</v>
      </c>
      <c r="J644" t="s">
        <v>111</v>
      </c>
    </row>
    <row r="645" spans="1:10">
      <c r="A645">
        <v>116</v>
      </c>
      <c r="B645">
        <v>16</v>
      </c>
      <c r="C645" t="s">
        <v>15</v>
      </c>
      <c r="D645">
        <v>7.2350000000000003</v>
      </c>
      <c r="E645" t="s">
        <v>16</v>
      </c>
      <c r="F645" t="s">
        <v>109</v>
      </c>
      <c r="G645" t="s">
        <v>15</v>
      </c>
      <c r="H645" t="s">
        <v>110</v>
      </c>
      <c r="I645">
        <v>9</v>
      </c>
      <c r="J645" t="s">
        <v>109</v>
      </c>
    </row>
    <row r="646" spans="1:10">
      <c r="A646">
        <v>116</v>
      </c>
      <c r="B646">
        <v>3</v>
      </c>
      <c r="C646" t="s">
        <v>15</v>
      </c>
      <c r="D646">
        <v>6.45</v>
      </c>
      <c r="E646" t="s">
        <v>19</v>
      </c>
      <c r="F646" t="s">
        <v>111</v>
      </c>
      <c r="G646" t="s">
        <v>15</v>
      </c>
      <c r="H646" t="s">
        <v>110</v>
      </c>
      <c r="I646">
        <v>12</v>
      </c>
      <c r="J646" t="s">
        <v>111</v>
      </c>
    </row>
    <row r="647" spans="1:10">
      <c r="A647">
        <v>116</v>
      </c>
      <c r="B647">
        <v>9</v>
      </c>
      <c r="C647" t="s">
        <v>15</v>
      </c>
      <c r="D647">
        <v>7.8440000000000003</v>
      </c>
      <c r="E647" t="s">
        <v>16</v>
      </c>
      <c r="F647" t="s">
        <v>109</v>
      </c>
      <c r="G647" t="s">
        <v>15</v>
      </c>
      <c r="H647" t="s">
        <v>110</v>
      </c>
      <c r="I647">
        <v>13</v>
      </c>
      <c r="J647" t="s">
        <v>109</v>
      </c>
    </row>
    <row r="648" spans="1:10">
      <c r="A648">
        <v>116</v>
      </c>
      <c r="B648">
        <v>2</v>
      </c>
      <c r="C648" t="s">
        <v>15</v>
      </c>
      <c r="D648">
        <v>5.157</v>
      </c>
      <c r="E648" t="s">
        <v>19</v>
      </c>
      <c r="F648" t="s">
        <v>111</v>
      </c>
      <c r="G648" t="s">
        <v>15</v>
      </c>
      <c r="H648" t="s">
        <v>110</v>
      </c>
      <c r="I648">
        <v>19</v>
      </c>
      <c r="J648" t="s">
        <v>111</v>
      </c>
    </row>
    <row r="649" spans="1:10">
      <c r="A649">
        <v>116</v>
      </c>
      <c r="B649">
        <v>15</v>
      </c>
      <c r="C649" t="s">
        <v>22</v>
      </c>
      <c r="D649">
        <v>7.6909999999999998</v>
      </c>
      <c r="E649" t="s">
        <v>16</v>
      </c>
      <c r="F649" t="s">
        <v>109</v>
      </c>
      <c r="G649" t="s">
        <v>22</v>
      </c>
      <c r="H649" t="s">
        <v>110</v>
      </c>
      <c r="I649">
        <v>20</v>
      </c>
      <c r="J649" t="s">
        <v>109</v>
      </c>
    </row>
    <row r="650" spans="1:10">
      <c r="A650">
        <v>116</v>
      </c>
      <c r="B650">
        <v>8</v>
      </c>
      <c r="C650" t="s">
        <v>15</v>
      </c>
      <c r="D650">
        <v>7.5309999999999997</v>
      </c>
      <c r="E650" t="s">
        <v>19</v>
      </c>
      <c r="F650" t="s">
        <v>111</v>
      </c>
      <c r="G650" t="s">
        <v>22</v>
      </c>
      <c r="H650" t="s">
        <v>22</v>
      </c>
      <c r="I650">
        <v>21</v>
      </c>
      <c r="J650" t="s">
        <v>112</v>
      </c>
    </row>
    <row r="651" spans="1:10">
      <c r="A651">
        <v>116</v>
      </c>
      <c r="B651">
        <v>13</v>
      </c>
      <c r="C651" t="s">
        <v>15</v>
      </c>
      <c r="D651">
        <v>13.47</v>
      </c>
      <c r="E651" t="s">
        <v>16</v>
      </c>
      <c r="F651" t="s">
        <v>109</v>
      </c>
      <c r="G651" t="s">
        <v>15</v>
      </c>
      <c r="H651" t="s">
        <v>110</v>
      </c>
      <c r="I651">
        <v>22</v>
      </c>
      <c r="J651" t="s">
        <v>109</v>
      </c>
    </row>
    <row r="652" spans="1:10">
      <c r="A652">
        <v>116</v>
      </c>
      <c r="B652">
        <v>4</v>
      </c>
      <c r="C652" t="s">
        <v>15</v>
      </c>
      <c r="D652">
        <v>4.8109999999999999</v>
      </c>
      <c r="E652" t="s">
        <v>19</v>
      </c>
      <c r="F652" t="s">
        <v>111</v>
      </c>
      <c r="G652" t="s">
        <v>15</v>
      </c>
      <c r="H652" t="s">
        <v>110</v>
      </c>
      <c r="I652">
        <v>29</v>
      </c>
      <c r="J652" t="s">
        <v>111</v>
      </c>
    </row>
    <row r="653" spans="1:10">
      <c r="A653">
        <v>116</v>
      </c>
      <c r="B653">
        <v>10</v>
      </c>
      <c r="C653" t="s">
        <v>22</v>
      </c>
      <c r="D653">
        <v>3.56</v>
      </c>
      <c r="E653" t="s">
        <v>16</v>
      </c>
      <c r="F653" t="s">
        <v>109</v>
      </c>
      <c r="G653" t="s">
        <v>22</v>
      </c>
      <c r="H653" t="s">
        <v>110</v>
      </c>
      <c r="I653">
        <v>30</v>
      </c>
      <c r="J653" t="s">
        <v>109</v>
      </c>
    </row>
    <row r="654" spans="1:10">
      <c r="A654">
        <v>116</v>
      </c>
      <c r="B654">
        <v>14</v>
      </c>
      <c r="C654" t="s">
        <v>22</v>
      </c>
      <c r="D654">
        <v>4.3470000000000004</v>
      </c>
      <c r="E654" t="s">
        <v>16</v>
      </c>
      <c r="F654" t="s">
        <v>109</v>
      </c>
      <c r="G654" t="s">
        <v>22</v>
      </c>
      <c r="H654" t="s">
        <v>110</v>
      </c>
      <c r="I654">
        <v>31</v>
      </c>
      <c r="J654" t="s">
        <v>109</v>
      </c>
    </row>
    <row r="655" spans="1:10">
      <c r="A655">
        <v>116</v>
      </c>
      <c r="B655">
        <v>1</v>
      </c>
      <c r="C655" t="s">
        <v>22</v>
      </c>
      <c r="D655">
        <v>4.6829999999999998</v>
      </c>
      <c r="E655" t="s">
        <v>19</v>
      </c>
      <c r="F655" t="s">
        <v>111</v>
      </c>
      <c r="G655" t="s">
        <v>22</v>
      </c>
      <c r="H655" t="s">
        <v>110</v>
      </c>
      <c r="I655">
        <v>32</v>
      </c>
      <c r="J655" t="s">
        <v>111</v>
      </c>
    </row>
    <row r="656" spans="1:10">
      <c r="A656">
        <v>116</v>
      </c>
      <c r="B656">
        <v>5</v>
      </c>
      <c r="C656" t="s">
        <v>22</v>
      </c>
      <c r="D656">
        <v>6.1609999999999996</v>
      </c>
      <c r="E656" t="s">
        <v>19</v>
      </c>
      <c r="F656" t="s">
        <v>111</v>
      </c>
      <c r="G656" t="s">
        <v>22</v>
      </c>
      <c r="H656" t="s">
        <v>110</v>
      </c>
      <c r="I656">
        <v>37</v>
      </c>
      <c r="J656" t="s">
        <v>111</v>
      </c>
    </row>
    <row r="657" spans="1:10">
      <c r="A657">
        <v>116</v>
      </c>
      <c r="B657">
        <v>12</v>
      </c>
      <c r="C657" t="s">
        <v>22</v>
      </c>
      <c r="D657">
        <v>7.0590000000000002</v>
      </c>
      <c r="E657" t="s">
        <v>16</v>
      </c>
      <c r="F657" t="s">
        <v>109</v>
      </c>
      <c r="G657" t="s">
        <v>22</v>
      </c>
      <c r="H657" t="s">
        <v>110</v>
      </c>
      <c r="I657">
        <v>40</v>
      </c>
      <c r="J657" t="s">
        <v>109</v>
      </c>
    </row>
    <row r="658" spans="1:10">
      <c r="A658">
        <v>116</v>
      </c>
      <c r="B658">
        <v>17</v>
      </c>
      <c r="C658" t="s">
        <v>15</v>
      </c>
      <c r="D658">
        <v>10.38</v>
      </c>
      <c r="E658" t="s">
        <v>49</v>
      </c>
      <c r="F658" t="s">
        <v>113</v>
      </c>
      <c r="G658" t="s">
        <v>15</v>
      </c>
      <c r="H658" t="s">
        <v>110</v>
      </c>
      <c r="I658">
        <v>35</v>
      </c>
      <c r="J658">
        <v>0</v>
      </c>
    </row>
    <row r="659" spans="1:10">
      <c r="A659">
        <v>116</v>
      </c>
      <c r="B659">
        <v>18</v>
      </c>
      <c r="C659" t="s">
        <v>15</v>
      </c>
      <c r="D659">
        <v>3.61</v>
      </c>
      <c r="E659" t="s">
        <v>49</v>
      </c>
      <c r="F659" t="s">
        <v>113</v>
      </c>
      <c r="G659" t="s">
        <v>15</v>
      </c>
      <c r="H659" t="s">
        <v>110</v>
      </c>
      <c r="I659">
        <v>39</v>
      </c>
      <c r="J659">
        <v>0</v>
      </c>
    </row>
    <row r="660" spans="1:10">
      <c r="A660">
        <v>116</v>
      </c>
      <c r="B660">
        <v>19</v>
      </c>
      <c r="C660" t="s">
        <v>22</v>
      </c>
      <c r="D660">
        <v>5.0819999999999999</v>
      </c>
      <c r="E660" t="s">
        <v>49</v>
      </c>
      <c r="F660" t="s">
        <v>113</v>
      </c>
      <c r="G660" t="s">
        <v>22</v>
      </c>
      <c r="H660" t="s">
        <v>110</v>
      </c>
      <c r="I660">
        <v>28</v>
      </c>
      <c r="J660">
        <v>0</v>
      </c>
    </row>
    <row r="661" spans="1:10">
      <c r="A661">
        <v>116</v>
      </c>
      <c r="B661">
        <v>20</v>
      </c>
      <c r="C661" t="s">
        <v>22</v>
      </c>
      <c r="D661">
        <v>6.4740000000000002</v>
      </c>
      <c r="E661" t="s">
        <v>49</v>
      </c>
      <c r="F661" t="s">
        <v>113</v>
      </c>
      <c r="G661" t="s">
        <v>22</v>
      </c>
      <c r="H661" t="s">
        <v>110</v>
      </c>
      <c r="I661">
        <v>14</v>
      </c>
      <c r="J661">
        <v>0</v>
      </c>
    </row>
    <row r="662" spans="1:10">
      <c r="A662">
        <v>116</v>
      </c>
      <c r="B662">
        <v>21</v>
      </c>
      <c r="C662" t="s">
        <v>22</v>
      </c>
      <c r="D662">
        <v>4.2919999999999998</v>
      </c>
      <c r="E662" t="s">
        <v>49</v>
      </c>
      <c r="F662" t="s">
        <v>113</v>
      </c>
      <c r="G662" t="s">
        <v>22</v>
      </c>
      <c r="H662" t="s">
        <v>110</v>
      </c>
      <c r="I662">
        <v>23</v>
      </c>
      <c r="J662">
        <v>0</v>
      </c>
    </row>
    <row r="663" spans="1:10">
      <c r="A663">
        <v>116</v>
      </c>
      <c r="B663">
        <v>22</v>
      </c>
      <c r="C663" t="s">
        <v>15</v>
      </c>
      <c r="D663">
        <v>5.5540000000000003</v>
      </c>
      <c r="E663" t="s">
        <v>49</v>
      </c>
      <c r="F663" t="s">
        <v>113</v>
      </c>
      <c r="G663" t="s">
        <v>15</v>
      </c>
      <c r="H663" t="s">
        <v>110</v>
      </c>
      <c r="I663">
        <v>5</v>
      </c>
      <c r="J663">
        <v>0</v>
      </c>
    </row>
    <row r="664" spans="1:10">
      <c r="A664">
        <v>116</v>
      </c>
      <c r="B664">
        <v>23</v>
      </c>
      <c r="C664" t="s">
        <v>15</v>
      </c>
      <c r="D664">
        <v>3.476</v>
      </c>
      <c r="E664" t="s">
        <v>49</v>
      </c>
      <c r="F664" t="s">
        <v>113</v>
      </c>
      <c r="G664" t="s">
        <v>15</v>
      </c>
      <c r="H664" t="s">
        <v>110</v>
      </c>
      <c r="I664">
        <v>16</v>
      </c>
      <c r="J664">
        <v>0</v>
      </c>
    </row>
    <row r="665" spans="1:10">
      <c r="A665">
        <v>116</v>
      </c>
      <c r="B665">
        <v>24</v>
      </c>
      <c r="C665" t="s">
        <v>22</v>
      </c>
      <c r="D665">
        <v>9.4179999999999993</v>
      </c>
      <c r="E665" t="s">
        <v>49</v>
      </c>
      <c r="F665" t="s">
        <v>113</v>
      </c>
      <c r="G665" t="s">
        <v>22</v>
      </c>
      <c r="H665" t="s">
        <v>110</v>
      </c>
      <c r="I665">
        <v>10</v>
      </c>
      <c r="J665">
        <v>0</v>
      </c>
    </row>
    <row r="666" spans="1:10">
      <c r="A666">
        <v>116</v>
      </c>
      <c r="B666">
        <v>25</v>
      </c>
      <c r="C666" t="s">
        <v>15</v>
      </c>
      <c r="D666">
        <v>4.1470000000000002</v>
      </c>
      <c r="E666" t="s">
        <v>66</v>
      </c>
      <c r="F666" t="s">
        <v>114</v>
      </c>
      <c r="G666" t="s">
        <v>15</v>
      </c>
      <c r="H666" t="s">
        <v>110</v>
      </c>
      <c r="I666">
        <v>33</v>
      </c>
      <c r="J666">
        <v>0</v>
      </c>
    </row>
    <row r="667" spans="1:10">
      <c r="A667">
        <v>116</v>
      </c>
      <c r="B667">
        <v>26</v>
      </c>
      <c r="C667" t="s">
        <v>22</v>
      </c>
      <c r="D667">
        <v>6.1539999999999999</v>
      </c>
      <c r="E667" t="s">
        <v>66</v>
      </c>
      <c r="F667" t="s">
        <v>114</v>
      </c>
      <c r="G667" t="s">
        <v>22</v>
      </c>
      <c r="H667" t="s">
        <v>110</v>
      </c>
      <c r="I667">
        <v>4</v>
      </c>
      <c r="J667">
        <v>0</v>
      </c>
    </row>
    <row r="668" spans="1:10">
      <c r="A668">
        <v>116</v>
      </c>
      <c r="B668">
        <v>27</v>
      </c>
      <c r="C668" t="s">
        <v>15</v>
      </c>
      <c r="D668">
        <v>4.0579999999999998</v>
      </c>
      <c r="E668" t="s">
        <v>66</v>
      </c>
      <c r="F668" t="s">
        <v>114</v>
      </c>
      <c r="G668" t="s">
        <v>15</v>
      </c>
      <c r="H668" t="s">
        <v>110</v>
      </c>
      <c r="I668">
        <v>26</v>
      </c>
      <c r="J668">
        <v>0</v>
      </c>
    </row>
    <row r="669" spans="1:10">
      <c r="A669">
        <v>116</v>
      </c>
      <c r="B669">
        <v>28</v>
      </c>
      <c r="C669" t="s">
        <v>15</v>
      </c>
      <c r="D669">
        <v>4.6509999999999998</v>
      </c>
      <c r="E669" t="s">
        <v>66</v>
      </c>
      <c r="F669" t="s">
        <v>114</v>
      </c>
      <c r="G669" t="s">
        <v>15</v>
      </c>
      <c r="H669" t="s">
        <v>110</v>
      </c>
      <c r="I669">
        <v>24</v>
      </c>
      <c r="J669">
        <v>0</v>
      </c>
    </row>
    <row r="670" spans="1:10">
      <c r="A670">
        <v>116</v>
      </c>
      <c r="B670">
        <v>29</v>
      </c>
      <c r="C670" t="s">
        <v>15</v>
      </c>
      <c r="D670">
        <v>4.7060000000000004</v>
      </c>
      <c r="E670" t="s">
        <v>66</v>
      </c>
      <c r="F670" t="s">
        <v>114</v>
      </c>
      <c r="G670" t="s">
        <v>15</v>
      </c>
      <c r="H670" t="s">
        <v>110</v>
      </c>
      <c r="I670">
        <v>7</v>
      </c>
      <c r="J670">
        <v>0</v>
      </c>
    </row>
    <row r="671" spans="1:10">
      <c r="A671">
        <v>116</v>
      </c>
      <c r="B671">
        <v>30</v>
      </c>
      <c r="C671" t="s">
        <v>22</v>
      </c>
      <c r="D671">
        <v>5.4669999999999996</v>
      </c>
      <c r="E671" t="s">
        <v>66</v>
      </c>
      <c r="F671" t="s">
        <v>114</v>
      </c>
      <c r="G671" t="s">
        <v>22</v>
      </c>
      <c r="H671" t="s">
        <v>110</v>
      </c>
      <c r="I671">
        <v>38</v>
      </c>
      <c r="J671">
        <v>0</v>
      </c>
    </row>
    <row r="672" spans="1:10">
      <c r="A672">
        <v>116</v>
      </c>
      <c r="B672">
        <v>31</v>
      </c>
      <c r="C672" t="s">
        <v>22</v>
      </c>
      <c r="D672">
        <v>5.4989999999999997</v>
      </c>
      <c r="E672" t="s">
        <v>66</v>
      </c>
      <c r="F672" t="s">
        <v>114</v>
      </c>
      <c r="G672" t="s">
        <v>22</v>
      </c>
      <c r="H672" t="s">
        <v>110</v>
      </c>
      <c r="I672">
        <v>15</v>
      </c>
      <c r="J672">
        <v>0</v>
      </c>
    </row>
    <row r="673" spans="1:10">
      <c r="A673">
        <v>116</v>
      </c>
      <c r="B673">
        <v>32</v>
      </c>
      <c r="C673" t="s">
        <v>22</v>
      </c>
      <c r="D673">
        <v>4.218</v>
      </c>
      <c r="E673" t="s">
        <v>66</v>
      </c>
      <c r="F673" t="s">
        <v>114</v>
      </c>
      <c r="G673" t="s">
        <v>22</v>
      </c>
      <c r="H673" t="s">
        <v>110</v>
      </c>
      <c r="I673">
        <v>17</v>
      </c>
      <c r="J673">
        <v>0</v>
      </c>
    </row>
    <row r="674" spans="1:10">
      <c r="A674">
        <v>116</v>
      </c>
      <c r="B674">
        <v>33</v>
      </c>
      <c r="C674" t="s">
        <v>22</v>
      </c>
      <c r="D674">
        <v>2.786</v>
      </c>
      <c r="E674" t="s">
        <v>83</v>
      </c>
      <c r="F674" t="s">
        <v>115</v>
      </c>
      <c r="G674" t="s">
        <v>22</v>
      </c>
      <c r="H674" t="s">
        <v>110</v>
      </c>
      <c r="I674">
        <v>18</v>
      </c>
      <c r="J674">
        <v>0</v>
      </c>
    </row>
    <row r="675" spans="1:10">
      <c r="A675">
        <v>116</v>
      </c>
      <c r="B675">
        <v>34</v>
      </c>
      <c r="C675" t="s">
        <v>15</v>
      </c>
      <c r="D675">
        <v>3.403</v>
      </c>
      <c r="E675" t="s">
        <v>83</v>
      </c>
      <c r="F675" t="s">
        <v>115</v>
      </c>
      <c r="G675" t="s">
        <v>15</v>
      </c>
      <c r="H675" t="s">
        <v>110</v>
      </c>
      <c r="I675">
        <v>25</v>
      </c>
      <c r="J675">
        <v>0</v>
      </c>
    </row>
    <row r="676" spans="1:10">
      <c r="A676">
        <v>116</v>
      </c>
      <c r="B676">
        <v>35</v>
      </c>
      <c r="C676" t="s">
        <v>22</v>
      </c>
      <c r="D676">
        <v>3.7229999999999999</v>
      </c>
      <c r="E676" t="s">
        <v>83</v>
      </c>
      <c r="F676" t="s">
        <v>115</v>
      </c>
      <c r="G676" t="s">
        <v>22</v>
      </c>
      <c r="H676" t="s">
        <v>110</v>
      </c>
      <c r="I676">
        <v>27</v>
      </c>
      <c r="J676">
        <v>0</v>
      </c>
    </row>
    <row r="677" spans="1:10">
      <c r="A677">
        <v>116</v>
      </c>
      <c r="B677">
        <v>36</v>
      </c>
      <c r="C677" t="s">
        <v>22</v>
      </c>
      <c r="D677">
        <v>4.05</v>
      </c>
      <c r="E677" t="s">
        <v>83</v>
      </c>
      <c r="F677" t="s">
        <v>115</v>
      </c>
      <c r="G677" t="s">
        <v>22</v>
      </c>
      <c r="H677" t="s">
        <v>110</v>
      </c>
      <c r="I677">
        <v>11</v>
      </c>
      <c r="J677">
        <v>0</v>
      </c>
    </row>
    <row r="678" spans="1:10">
      <c r="A678">
        <v>116</v>
      </c>
      <c r="B678">
        <v>37</v>
      </c>
      <c r="C678" t="s">
        <v>15</v>
      </c>
      <c r="D678">
        <v>3.1869999999999998</v>
      </c>
      <c r="E678" t="s">
        <v>83</v>
      </c>
      <c r="F678" t="s">
        <v>115</v>
      </c>
      <c r="G678" t="s">
        <v>15</v>
      </c>
      <c r="H678" t="s">
        <v>110</v>
      </c>
      <c r="I678">
        <v>36</v>
      </c>
      <c r="J678">
        <v>0</v>
      </c>
    </row>
    <row r="679" spans="1:10">
      <c r="A679">
        <v>116</v>
      </c>
      <c r="B679">
        <v>38</v>
      </c>
      <c r="C679" t="s">
        <v>22</v>
      </c>
      <c r="D679">
        <v>4.4829999999999997</v>
      </c>
      <c r="E679" t="s">
        <v>83</v>
      </c>
      <c r="F679" t="s">
        <v>115</v>
      </c>
      <c r="G679" t="s">
        <v>22</v>
      </c>
      <c r="H679" t="s">
        <v>110</v>
      </c>
      <c r="I679">
        <v>34</v>
      </c>
      <c r="J679">
        <v>0</v>
      </c>
    </row>
    <row r="680" spans="1:10">
      <c r="A680">
        <v>116</v>
      </c>
      <c r="B680">
        <v>39</v>
      </c>
      <c r="C680" t="s">
        <v>15</v>
      </c>
      <c r="D680">
        <v>10.67</v>
      </c>
      <c r="E680" t="s">
        <v>83</v>
      </c>
      <c r="F680" t="s">
        <v>115</v>
      </c>
      <c r="G680" t="s">
        <v>15</v>
      </c>
      <c r="H680" t="s">
        <v>110</v>
      </c>
      <c r="I680">
        <v>1</v>
      </c>
      <c r="J680">
        <v>0</v>
      </c>
    </row>
    <row r="681" spans="1:10">
      <c r="A681">
        <v>116</v>
      </c>
      <c r="B681">
        <v>40</v>
      </c>
      <c r="C681" t="s">
        <v>15</v>
      </c>
      <c r="D681">
        <v>4.0030000000000001</v>
      </c>
      <c r="E681" t="s">
        <v>83</v>
      </c>
      <c r="F681" t="s">
        <v>115</v>
      </c>
      <c r="G681" t="s">
        <v>15</v>
      </c>
      <c r="H681" t="s">
        <v>110</v>
      </c>
      <c r="I681">
        <v>6</v>
      </c>
      <c r="J681">
        <v>0</v>
      </c>
    </row>
    <row r="682" spans="1:10">
      <c r="A682">
        <v>117</v>
      </c>
      <c r="B682">
        <v>16</v>
      </c>
      <c r="C682" t="s">
        <v>15</v>
      </c>
      <c r="D682">
        <v>13.45</v>
      </c>
      <c r="E682" t="s">
        <v>16</v>
      </c>
      <c r="F682" t="s">
        <v>109</v>
      </c>
      <c r="G682" t="s">
        <v>15</v>
      </c>
      <c r="H682" t="s">
        <v>110</v>
      </c>
      <c r="I682">
        <v>4</v>
      </c>
      <c r="J682" t="s">
        <v>109</v>
      </c>
    </row>
    <row r="683" spans="1:10">
      <c r="A683">
        <v>117</v>
      </c>
      <c r="B683">
        <v>8</v>
      </c>
      <c r="C683" t="s">
        <v>22</v>
      </c>
      <c r="D683">
        <v>4.601</v>
      </c>
      <c r="E683" t="s">
        <v>19</v>
      </c>
      <c r="F683" t="s">
        <v>111</v>
      </c>
      <c r="G683" t="s">
        <v>22</v>
      </c>
      <c r="H683" t="s">
        <v>110</v>
      </c>
      <c r="I683">
        <v>5</v>
      </c>
      <c r="J683" t="s">
        <v>111</v>
      </c>
    </row>
    <row r="684" spans="1:10">
      <c r="A684">
        <v>117</v>
      </c>
      <c r="B684">
        <v>15</v>
      </c>
      <c r="C684" t="s">
        <v>15</v>
      </c>
      <c r="D684">
        <v>8.6509999999999998</v>
      </c>
      <c r="E684" t="s">
        <v>16</v>
      </c>
      <c r="F684" t="s">
        <v>109</v>
      </c>
      <c r="G684" t="s">
        <v>22</v>
      </c>
      <c r="H684" t="s">
        <v>22</v>
      </c>
      <c r="I684">
        <v>7</v>
      </c>
      <c r="J684" t="s">
        <v>116</v>
      </c>
    </row>
    <row r="685" spans="1:10">
      <c r="A685">
        <v>117</v>
      </c>
      <c r="B685">
        <v>7</v>
      </c>
      <c r="C685" t="s">
        <v>22</v>
      </c>
      <c r="D685">
        <v>4.851</v>
      </c>
      <c r="E685" t="s">
        <v>19</v>
      </c>
      <c r="F685" t="s">
        <v>111</v>
      </c>
      <c r="G685" t="s">
        <v>22</v>
      </c>
      <c r="H685" t="s">
        <v>110</v>
      </c>
      <c r="I685">
        <v>9</v>
      </c>
      <c r="J685" t="s">
        <v>111</v>
      </c>
    </row>
    <row r="686" spans="1:10">
      <c r="A686">
        <v>117</v>
      </c>
      <c r="B686">
        <v>4</v>
      </c>
      <c r="C686" t="s">
        <v>15</v>
      </c>
      <c r="D686">
        <v>2.9470000000000001</v>
      </c>
      <c r="E686" t="s">
        <v>19</v>
      </c>
      <c r="F686" t="s">
        <v>111</v>
      </c>
      <c r="G686" t="s">
        <v>15</v>
      </c>
      <c r="H686" t="s">
        <v>110</v>
      </c>
      <c r="I686">
        <v>13</v>
      </c>
      <c r="J686" t="s">
        <v>111</v>
      </c>
    </row>
    <row r="687" spans="1:10">
      <c r="A687">
        <v>117</v>
      </c>
      <c r="B687">
        <v>12</v>
      </c>
      <c r="C687" t="s">
        <v>22</v>
      </c>
      <c r="D687">
        <v>6.3150000000000004</v>
      </c>
      <c r="E687" t="s">
        <v>16</v>
      </c>
      <c r="F687" t="s">
        <v>109</v>
      </c>
      <c r="G687" t="s">
        <v>22</v>
      </c>
      <c r="H687" t="s">
        <v>110</v>
      </c>
      <c r="I687">
        <v>14</v>
      </c>
      <c r="J687" t="s">
        <v>109</v>
      </c>
    </row>
    <row r="688" spans="1:10">
      <c r="A688">
        <v>117</v>
      </c>
      <c r="B688">
        <v>9</v>
      </c>
      <c r="C688" t="s">
        <v>15</v>
      </c>
      <c r="D688">
        <v>5.891</v>
      </c>
      <c r="E688" t="s">
        <v>16</v>
      </c>
      <c r="F688" t="s">
        <v>109</v>
      </c>
      <c r="G688" t="s">
        <v>15</v>
      </c>
      <c r="H688" t="s">
        <v>110</v>
      </c>
      <c r="I688">
        <v>18</v>
      </c>
      <c r="J688" t="s">
        <v>109</v>
      </c>
    </row>
    <row r="689" spans="1:10">
      <c r="A689">
        <v>117</v>
      </c>
      <c r="B689">
        <v>2</v>
      </c>
      <c r="C689" t="s">
        <v>15</v>
      </c>
      <c r="D689">
        <v>4.859</v>
      </c>
      <c r="E689" t="s">
        <v>19</v>
      </c>
      <c r="F689" t="s">
        <v>111</v>
      </c>
      <c r="G689" t="s">
        <v>15</v>
      </c>
      <c r="H689" t="s">
        <v>110</v>
      </c>
      <c r="I689">
        <v>19</v>
      </c>
      <c r="J689" t="s">
        <v>111</v>
      </c>
    </row>
    <row r="690" spans="1:10">
      <c r="A690">
        <v>117</v>
      </c>
      <c r="B690">
        <v>11</v>
      </c>
      <c r="C690" t="s">
        <v>15</v>
      </c>
      <c r="D690">
        <v>7.4909999999999997</v>
      </c>
      <c r="E690" t="s">
        <v>16</v>
      </c>
      <c r="F690" t="s">
        <v>109</v>
      </c>
      <c r="G690" t="s">
        <v>15</v>
      </c>
      <c r="H690" t="s">
        <v>110</v>
      </c>
      <c r="I690">
        <v>21</v>
      </c>
      <c r="J690" t="s">
        <v>109</v>
      </c>
    </row>
    <row r="691" spans="1:10">
      <c r="A691">
        <v>117</v>
      </c>
      <c r="B691">
        <v>6</v>
      </c>
      <c r="C691" t="s">
        <v>15</v>
      </c>
      <c r="D691">
        <v>3.2429999999999999</v>
      </c>
      <c r="E691" t="s">
        <v>19</v>
      </c>
      <c r="F691" t="s">
        <v>111</v>
      </c>
      <c r="G691" t="s">
        <v>15</v>
      </c>
      <c r="H691" t="s">
        <v>110</v>
      </c>
      <c r="I691">
        <v>25</v>
      </c>
      <c r="J691" t="s">
        <v>111</v>
      </c>
    </row>
    <row r="692" spans="1:10">
      <c r="A692">
        <v>117</v>
      </c>
      <c r="B692">
        <v>10</v>
      </c>
      <c r="C692" t="s">
        <v>22</v>
      </c>
      <c r="D692">
        <v>4.7149999999999999</v>
      </c>
      <c r="E692" t="s">
        <v>16</v>
      </c>
      <c r="F692" t="s">
        <v>109</v>
      </c>
      <c r="G692" t="s">
        <v>22</v>
      </c>
      <c r="H692" t="s">
        <v>110</v>
      </c>
      <c r="I692">
        <v>26</v>
      </c>
      <c r="J692" t="s">
        <v>109</v>
      </c>
    </row>
    <row r="693" spans="1:10">
      <c r="A693">
        <v>117</v>
      </c>
      <c r="B693">
        <v>5</v>
      </c>
      <c r="C693" t="s">
        <v>15</v>
      </c>
      <c r="D693">
        <v>5.25</v>
      </c>
      <c r="E693" t="s">
        <v>19</v>
      </c>
      <c r="F693" t="s">
        <v>111</v>
      </c>
      <c r="G693" t="s">
        <v>22</v>
      </c>
      <c r="H693" t="s">
        <v>22</v>
      </c>
      <c r="I693">
        <v>28</v>
      </c>
      <c r="J693" t="s">
        <v>112</v>
      </c>
    </row>
    <row r="694" spans="1:10">
      <c r="A694">
        <v>117</v>
      </c>
      <c r="B694">
        <v>13</v>
      </c>
      <c r="C694" t="s">
        <v>15</v>
      </c>
      <c r="D694">
        <v>8.5540000000000003</v>
      </c>
      <c r="E694" t="s">
        <v>16</v>
      </c>
      <c r="F694" t="s">
        <v>109</v>
      </c>
      <c r="G694" t="s">
        <v>15</v>
      </c>
      <c r="H694" t="s">
        <v>110</v>
      </c>
      <c r="I694">
        <v>32</v>
      </c>
      <c r="J694" t="s">
        <v>109</v>
      </c>
    </row>
    <row r="695" spans="1:10">
      <c r="A695">
        <v>117</v>
      </c>
      <c r="B695">
        <v>1</v>
      </c>
      <c r="C695" t="s">
        <v>22</v>
      </c>
      <c r="D695">
        <v>4.2670000000000003</v>
      </c>
      <c r="E695" t="s">
        <v>19</v>
      </c>
      <c r="F695" t="s">
        <v>111</v>
      </c>
      <c r="G695" t="s">
        <v>22</v>
      </c>
      <c r="H695" t="s">
        <v>110</v>
      </c>
      <c r="I695">
        <v>35</v>
      </c>
      <c r="J695" t="s">
        <v>111</v>
      </c>
    </row>
    <row r="696" spans="1:10">
      <c r="A696">
        <v>117</v>
      </c>
      <c r="B696">
        <v>3</v>
      </c>
      <c r="C696" t="s">
        <v>22</v>
      </c>
      <c r="D696">
        <v>3.4590000000000001</v>
      </c>
      <c r="E696" t="s">
        <v>19</v>
      </c>
      <c r="F696" t="s">
        <v>111</v>
      </c>
      <c r="G696" t="s">
        <v>15</v>
      </c>
      <c r="H696" t="s">
        <v>22</v>
      </c>
      <c r="I696">
        <v>38</v>
      </c>
      <c r="J696" t="s">
        <v>112</v>
      </c>
    </row>
    <row r="697" spans="1:10">
      <c r="A697">
        <v>117</v>
      </c>
      <c r="B697">
        <v>14</v>
      </c>
      <c r="C697" t="s">
        <v>22</v>
      </c>
      <c r="D697">
        <v>4.6989999999999998</v>
      </c>
      <c r="E697" t="s">
        <v>16</v>
      </c>
      <c r="F697" t="s">
        <v>109</v>
      </c>
      <c r="G697" t="s">
        <v>22</v>
      </c>
      <c r="H697" t="s">
        <v>110</v>
      </c>
      <c r="I697">
        <v>40</v>
      </c>
      <c r="J697" t="s">
        <v>109</v>
      </c>
    </row>
    <row r="698" spans="1:10">
      <c r="A698">
        <v>117</v>
      </c>
      <c r="B698">
        <v>17</v>
      </c>
      <c r="C698" t="s">
        <v>15</v>
      </c>
      <c r="D698">
        <v>4.01</v>
      </c>
      <c r="E698" t="s">
        <v>49</v>
      </c>
      <c r="F698" t="s">
        <v>113</v>
      </c>
      <c r="G698" t="s">
        <v>15</v>
      </c>
      <c r="H698" t="s">
        <v>110</v>
      </c>
      <c r="I698">
        <v>24</v>
      </c>
      <c r="J698">
        <v>0</v>
      </c>
    </row>
    <row r="699" spans="1:10">
      <c r="A699">
        <v>117</v>
      </c>
      <c r="B699">
        <v>18</v>
      </c>
      <c r="C699" t="s">
        <v>15</v>
      </c>
      <c r="D699">
        <v>4.97</v>
      </c>
      <c r="E699" t="s">
        <v>49</v>
      </c>
      <c r="F699" t="s">
        <v>113</v>
      </c>
      <c r="G699" t="s">
        <v>15</v>
      </c>
      <c r="H699" t="s">
        <v>110</v>
      </c>
      <c r="I699">
        <v>36</v>
      </c>
      <c r="J699">
        <v>0</v>
      </c>
    </row>
    <row r="700" spans="1:10">
      <c r="A700">
        <v>117</v>
      </c>
      <c r="B700">
        <v>19</v>
      </c>
      <c r="C700" t="s">
        <v>22</v>
      </c>
      <c r="D700">
        <v>6.4020000000000001</v>
      </c>
      <c r="E700" t="s">
        <v>49</v>
      </c>
      <c r="F700" t="s">
        <v>113</v>
      </c>
      <c r="G700" t="s">
        <v>22</v>
      </c>
      <c r="H700" t="s">
        <v>110</v>
      </c>
      <c r="I700">
        <v>8</v>
      </c>
      <c r="J700">
        <v>0</v>
      </c>
    </row>
    <row r="701" spans="1:10">
      <c r="A701">
        <v>117</v>
      </c>
      <c r="B701">
        <v>20</v>
      </c>
      <c r="C701" t="s">
        <v>22</v>
      </c>
      <c r="D701">
        <v>3.8660000000000001</v>
      </c>
      <c r="E701" t="s">
        <v>49</v>
      </c>
      <c r="F701" t="s">
        <v>113</v>
      </c>
      <c r="G701" t="s">
        <v>22</v>
      </c>
      <c r="H701" t="s">
        <v>110</v>
      </c>
      <c r="I701">
        <v>3</v>
      </c>
      <c r="J701">
        <v>0</v>
      </c>
    </row>
    <row r="702" spans="1:10">
      <c r="A702">
        <v>117</v>
      </c>
      <c r="B702">
        <v>21</v>
      </c>
      <c r="C702" t="s">
        <v>22</v>
      </c>
      <c r="D702">
        <v>5.0419999999999998</v>
      </c>
      <c r="E702" t="s">
        <v>49</v>
      </c>
      <c r="F702" t="s">
        <v>113</v>
      </c>
      <c r="G702" t="s">
        <v>22</v>
      </c>
      <c r="H702" t="s">
        <v>110</v>
      </c>
      <c r="I702">
        <v>29</v>
      </c>
      <c r="J702">
        <v>0</v>
      </c>
    </row>
    <row r="703" spans="1:10">
      <c r="A703">
        <v>117</v>
      </c>
      <c r="B703">
        <v>22</v>
      </c>
      <c r="C703" t="s">
        <v>15</v>
      </c>
      <c r="D703">
        <v>2.2189999999999999</v>
      </c>
      <c r="E703" t="s">
        <v>49</v>
      </c>
      <c r="F703" t="s">
        <v>113</v>
      </c>
      <c r="G703" t="s">
        <v>15</v>
      </c>
      <c r="H703" t="s">
        <v>110</v>
      </c>
      <c r="I703">
        <v>20</v>
      </c>
      <c r="J703">
        <v>0</v>
      </c>
    </row>
    <row r="704" spans="1:10">
      <c r="A704">
        <v>117</v>
      </c>
      <c r="B704">
        <v>23</v>
      </c>
      <c r="C704" t="s">
        <v>15</v>
      </c>
      <c r="D704">
        <v>3.69</v>
      </c>
      <c r="E704" t="s">
        <v>49</v>
      </c>
      <c r="F704" t="s">
        <v>113</v>
      </c>
      <c r="G704" t="s">
        <v>15</v>
      </c>
      <c r="H704" t="s">
        <v>110</v>
      </c>
      <c r="I704">
        <v>31</v>
      </c>
      <c r="J704">
        <v>0</v>
      </c>
    </row>
    <row r="705" spans="1:10">
      <c r="A705">
        <v>117</v>
      </c>
      <c r="B705">
        <v>24</v>
      </c>
      <c r="C705" t="s">
        <v>22</v>
      </c>
      <c r="D705">
        <v>4.8120000000000003</v>
      </c>
      <c r="E705" t="s">
        <v>49</v>
      </c>
      <c r="F705" t="s">
        <v>113</v>
      </c>
      <c r="G705" t="s">
        <v>22</v>
      </c>
      <c r="H705" t="s">
        <v>110</v>
      </c>
      <c r="I705">
        <v>12</v>
      </c>
      <c r="J705">
        <v>0</v>
      </c>
    </row>
    <row r="706" spans="1:10">
      <c r="A706">
        <v>117</v>
      </c>
      <c r="B706">
        <v>25</v>
      </c>
      <c r="C706" t="s">
        <v>15</v>
      </c>
      <c r="D706">
        <v>5.89</v>
      </c>
      <c r="E706" t="s">
        <v>66</v>
      </c>
      <c r="F706" t="s">
        <v>114</v>
      </c>
      <c r="G706" t="s">
        <v>15</v>
      </c>
      <c r="H706" t="s">
        <v>110</v>
      </c>
      <c r="I706">
        <v>16</v>
      </c>
      <c r="J706">
        <v>0</v>
      </c>
    </row>
    <row r="707" spans="1:10">
      <c r="A707">
        <v>117</v>
      </c>
      <c r="B707">
        <v>26</v>
      </c>
      <c r="C707" t="s">
        <v>22</v>
      </c>
      <c r="D707">
        <v>11.76</v>
      </c>
      <c r="E707" t="s">
        <v>66</v>
      </c>
      <c r="F707" t="s">
        <v>114</v>
      </c>
      <c r="G707" t="s">
        <v>22</v>
      </c>
      <c r="H707" t="s">
        <v>110</v>
      </c>
      <c r="I707">
        <v>1</v>
      </c>
      <c r="J707">
        <v>0</v>
      </c>
    </row>
    <row r="708" spans="1:10">
      <c r="A708">
        <v>117</v>
      </c>
      <c r="B708">
        <v>27</v>
      </c>
      <c r="C708" t="s">
        <v>15</v>
      </c>
      <c r="D708">
        <v>6.6840000000000002</v>
      </c>
      <c r="E708" t="s">
        <v>66</v>
      </c>
      <c r="F708" t="s">
        <v>114</v>
      </c>
      <c r="G708" t="s">
        <v>15</v>
      </c>
      <c r="H708" t="s">
        <v>110</v>
      </c>
      <c r="I708">
        <v>22</v>
      </c>
      <c r="J708">
        <v>0</v>
      </c>
    </row>
    <row r="709" spans="1:10">
      <c r="A709">
        <v>117</v>
      </c>
      <c r="B709">
        <v>28</v>
      </c>
      <c r="C709" t="s">
        <v>15</v>
      </c>
      <c r="D709">
        <v>6.7939999999999996</v>
      </c>
      <c r="E709" t="s">
        <v>66</v>
      </c>
      <c r="F709" t="s">
        <v>114</v>
      </c>
      <c r="G709" t="s">
        <v>15</v>
      </c>
      <c r="H709" t="s">
        <v>110</v>
      </c>
      <c r="I709">
        <v>15</v>
      </c>
      <c r="J709">
        <v>0</v>
      </c>
    </row>
    <row r="710" spans="1:10">
      <c r="A710">
        <v>117</v>
      </c>
      <c r="B710">
        <v>29</v>
      </c>
      <c r="C710" t="s">
        <v>15</v>
      </c>
      <c r="D710">
        <v>5.1710000000000003</v>
      </c>
      <c r="E710" t="s">
        <v>66</v>
      </c>
      <c r="F710" t="s">
        <v>114</v>
      </c>
      <c r="G710" t="s">
        <v>15</v>
      </c>
      <c r="H710" t="s">
        <v>110</v>
      </c>
      <c r="I710">
        <v>27</v>
      </c>
      <c r="J710">
        <v>0</v>
      </c>
    </row>
    <row r="711" spans="1:10">
      <c r="A711">
        <v>117</v>
      </c>
      <c r="B711">
        <v>30</v>
      </c>
      <c r="C711" t="s">
        <v>22</v>
      </c>
      <c r="D711">
        <v>7.0259999999999998</v>
      </c>
      <c r="E711" t="s">
        <v>66</v>
      </c>
      <c r="F711" t="s">
        <v>114</v>
      </c>
      <c r="G711" t="s">
        <v>22</v>
      </c>
      <c r="H711" t="s">
        <v>110</v>
      </c>
      <c r="I711">
        <v>6</v>
      </c>
      <c r="J711">
        <v>0</v>
      </c>
    </row>
    <row r="712" spans="1:10">
      <c r="A712">
        <v>117</v>
      </c>
      <c r="B712">
        <v>31</v>
      </c>
      <c r="C712" t="s">
        <v>22</v>
      </c>
      <c r="D712">
        <v>3.0920000000000001</v>
      </c>
      <c r="E712" t="s">
        <v>66</v>
      </c>
      <c r="F712" t="s">
        <v>114</v>
      </c>
      <c r="G712" t="s">
        <v>22</v>
      </c>
      <c r="H712" t="s">
        <v>110</v>
      </c>
      <c r="I712">
        <v>37</v>
      </c>
      <c r="J712">
        <v>0</v>
      </c>
    </row>
    <row r="713" spans="1:10">
      <c r="A713">
        <v>117</v>
      </c>
      <c r="B713">
        <v>32</v>
      </c>
      <c r="C713" t="s">
        <v>22</v>
      </c>
      <c r="D713">
        <v>3.6909999999999998</v>
      </c>
      <c r="E713" t="s">
        <v>66</v>
      </c>
      <c r="F713" t="s">
        <v>114</v>
      </c>
      <c r="G713" t="s">
        <v>22</v>
      </c>
      <c r="H713" t="s">
        <v>110</v>
      </c>
      <c r="I713">
        <v>34</v>
      </c>
      <c r="J713">
        <v>0</v>
      </c>
    </row>
    <row r="714" spans="1:10">
      <c r="A714">
        <v>117</v>
      </c>
      <c r="B714">
        <v>33</v>
      </c>
      <c r="C714" t="s">
        <v>22</v>
      </c>
      <c r="D714">
        <v>7.0650000000000004</v>
      </c>
      <c r="E714" t="s">
        <v>83</v>
      </c>
      <c r="F714" t="s">
        <v>115</v>
      </c>
      <c r="G714" t="s">
        <v>22</v>
      </c>
      <c r="H714" t="s">
        <v>110</v>
      </c>
      <c r="I714">
        <v>2</v>
      </c>
      <c r="J714">
        <v>0</v>
      </c>
    </row>
    <row r="715" spans="1:10">
      <c r="A715">
        <v>117</v>
      </c>
      <c r="B715">
        <v>34</v>
      </c>
      <c r="C715" t="s">
        <v>15</v>
      </c>
      <c r="D715">
        <v>14.17</v>
      </c>
      <c r="E715" t="s">
        <v>83</v>
      </c>
      <c r="F715" t="s">
        <v>115</v>
      </c>
      <c r="G715" t="s">
        <v>15</v>
      </c>
      <c r="H715" t="s">
        <v>110</v>
      </c>
      <c r="I715">
        <v>10</v>
      </c>
      <c r="J715">
        <v>0</v>
      </c>
    </row>
    <row r="716" spans="1:10">
      <c r="A716">
        <v>117</v>
      </c>
      <c r="B716">
        <v>35</v>
      </c>
      <c r="C716" t="s">
        <v>22</v>
      </c>
      <c r="D716">
        <v>3.355</v>
      </c>
      <c r="E716" t="s">
        <v>83</v>
      </c>
      <c r="F716" t="s">
        <v>115</v>
      </c>
      <c r="G716" t="s">
        <v>22</v>
      </c>
      <c r="H716" t="s">
        <v>110</v>
      </c>
      <c r="I716">
        <v>17</v>
      </c>
      <c r="J716">
        <v>0</v>
      </c>
    </row>
    <row r="717" spans="1:10">
      <c r="A717">
        <v>117</v>
      </c>
      <c r="B717">
        <v>36</v>
      </c>
      <c r="C717" t="s">
        <v>22</v>
      </c>
      <c r="D717">
        <v>2.6669999999999998</v>
      </c>
      <c r="E717" t="s">
        <v>83</v>
      </c>
      <c r="F717" t="s">
        <v>115</v>
      </c>
      <c r="G717" t="s">
        <v>22</v>
      </c>
      <c r="H717" t="s">
        <v>110</v>
      </c>
      <c r="I717">
        <v>30</v>
      </c>
      <c r="J717">
        <v>0</v>
      </c>
    </row>
    <row r="718" spans="1:10">
      <c r="A718">
        <v>117</v>
      </c>
      <c r="B718">
        <v>37</v>
      </c>
      <c r="C718" t="s">
        <v>15</v>
      </c>
      <c r="D718">
        <v>6.1390000000000002</v>
      </c>
      <c r="E718" t="s">
        <v>83</v>
      </c>
      <c r="F718" t="s">
        <v>115</v>
      </c>
      <c r="G718" t="s">
        <v>15</v>
      </c>
      <c r="H718" t="s">
        <v>110</v>
      </c>
      <c r="I718">
        <v>23</v>
      </c>
      <c r="J718">
        <v>0</v>
      </c>
    </row>
    <row r="719" spans="1:10">
      <c r="A719">
        <v>117</v>
      </c>
      <c r="B719">
        <v>38</v>
      </c>
      <c r="C719" t="s">
        <v>22</v>
      </c>
      <c r="D719">
        <v>1.9470000000000001</v>
      </c>
      <c r="E719" t="s">
        <v>83</v>
      </c>
      <c r="F719" t="s">
        <v>115</v>
      </c>
      <c r="G719" t="s">
        <v>22</v>
      </c>
      <c r="H719" t="s">
        <v>110</v>
      </c>
      <c r="I719">
        <v>33</v>
      </c>
      <c r="J719">
        <v>0</v>
      </c>
    </row>
    <row r="720" spans="1:10">
      <c r="A720">
        <v>117</v>
      </c>
      <c r="B720">
        <v>39</v>
      </c>
      <c r="C720" t="s">
        <v>15</v>
      </c>
      <c r="D720">
        <v>4.1070000000000002</v>
      </c>
      <c r="E720" t="s">
        <v>83</v>
      </c>
      <c r="F720" t="s">
        <v>115</v>
      </c>
      <c r="G720" t="s">
        <v>15</v>
      </c>
      <c r="H720" t="s">
        <v>110</v>
      </c>
      <c r="I720">
        <v>39</v>
      </c>
      <c r="J720">
        <v>0</v>
      </c>
    </row>
    <row r="721" spans="1:10">
      <c r="A721">
        <v>117</v>
      </c>
      <c r="B721">
        <v>40</v>
      </c>
      <c r="C721" t="s">
        <v>15</v>
      </c>
      <c r="D721">
        <v>4.6180000000000003</v>
      </c>
      <c r="E721" t="s">
        <v>83</v>
      </c>
      <c r="F721" t="s">
        <v>115</v>
      </c>
      <c r="G721" t="s">
        <v>15</v>
      </c>
      <c r="H721" t="s">
        <v>110</v>
      </c>
      <c r="I721">
        <v>11</v>
      </c>
      <c r="J721">
        <v>0</v>
      </c>
    </row>
    <row r="722" spans="1:10">
      <c r="A722">
        <v>118</v>
      </c>
      <c r="B722">
        <v>7</v>
      </c>
      <c r="C722" t="s">
        <v>22</v>
      </c>
      <c r="D722">
        <v>5.9770000000000003</v>
      </c>
      <c r="E722" t="s">
        <v>19</v>
      </c>
      <c r="F722" t="s">
        <v>111</v>
      </c>
      <c r="G722" t="s">
        <v>22</v>
      </c>
      <c r="H722" t="s">
        <v>110</v>
      </c>
      <c r="I722">
        <v>4</v>
      </c>
      <c r="J722" t="s">
        <v>111</v>
      </c>
    </row>
    <row r="723" spans="1:10">
      <c r="A723">
        <v>118</v>
      </c>
      <c r="B723">
        <v>15</v>
      </c>
      <c r="C723" t="s">
        <v>15</v>
      </c>
      <c r="D723">
        <v>10.83</v>
      </c>
      <c r="E723" t="s">
        <v>16</v>
      </c>
      <c r="F723" t="s">
        <v>109</v>
      </c>
      <c r="G723" t="s">
        <v>22</v>
      </c>
      <c r="H723" t="s">
        <v>22</v>
      </c>
      <c r="I723">
        <v>5</v>
      </c>
      <c r="J723" t="s">
        <v>116</v>
      </c>
    </row>
    <row r="724" spans="1:10">
      <c r="A724">
        <v>118</v>
      </c>
      <c r="B724">
        <v>2</v>
      </c>
      <c r="C724" t="s">
        <v>15</v>
      </c>
      <c r="D724">
        <v>6.1710000000000003</v>
      </c>
      <c r="E724" t="s">
        <v>19</v>
      </c>
      <c r="F724" t="s">
        <v>111</v>
      </c>
      <c r="G724" t="s">
        <v>15</v>
      </c>
      <c r="H724" t="s">
        <v>110</v>
      </c>
      <c r="I724">
        <v>6</v>
      </c>
      <c r="J724" t="s">
        <v>111</v>
      </c>
    </row>
    <row r="725" spans="1:10">
      <c r="A725">
        <v>118</v>
      </c>
      <c r="B725">
        <v>11</v>
      </c>
      <c r="C725" t="s">
        <v>22</v>
      </c>
      <c r="D725">
        <v>9.5640000000000001</v>
      </c>
      <c r="E725" t="s">
        <v>16</v>
      </c>
      <c r="F725" t="s">
        <v>109</v>
      </c>
      <c r="G725" t="s">
        <v>15</v>
      </c>
      <c r="H725" t="s">
        <v>22</v>
      </c>
      <c r="I725">
        <v>7</v>
      </c>
      <c r="J725" t="s">
        <v>116</v>
      </c>
    </row>
    <row r="726" spans="1:10">
      <c r="A726">
        <v>118</v>
      </c>
      <c r="B726">
        <v>5</v>
      </c>
      <c r="C726" t="s">
        <v>22</v>
      </c>
      <c r="D726">
        <v>5.5389999999999997</v>
      </c>
      <c r="E726" t="s">
        <v>19</v>
      </c>
      <c r="F726" t="s">
        <v>111</v>
      </c>
      <c r="G726" t="s">
        <v>22</v>
      </c>
      <c r="H726" t="s">
        <v>110</v>
      </c>
      <c r="I726">
        <v>14</v>
      </c>
      <c r="J726" t="s">
        <v>111</v>
      </c>
    </row>
    <row r="727" spans="1:10">
      <c r="A727">
        <v>118</v>
      </c>
      <c r="B727">
        <v>16</v>
      </c>
      <c r="C727" t="s">
        <v>22</v>
      </c>
      <c r="D727">
        <v>9.0329999999999995</v>
      </c>
      <c r="E727" t="s">
        <v>16</v>
      </c>
      <c r="F727" t="s">
        <v>109</v>
      </c>
      <c r="G727" t="s">
        <v>15</v>
      </c>
      <c r="H727" t="s">
        <v>22</v>
      </c>
      <c r="I727">
        <v>15</v>
      </c>
      <c r="J727" t="s">
        <v>116</v>
      </c>
    </row>
    <row r="728" spans="1:10">
      <c r="A728">
        <v>118</v>
      </c>
      <c r="B728">
        <v>12</v>
      </c>
      <c r="C728" t="s">
        <v>15</v>
      </c>
      <c r="D728">
        <v>5.8739999999999997</v>
      </c>
      <c r="E728" t="s">
        <v>16</v>
      </c>
      <c r="F728" t="s">
        <v>109</v>
      </c>
      <c r="G728" t="s">
        <v>22</v>
      </c>
      <c r="H728" t="s">
        <v>22</v>
      </c>
      <c r="I728">
        <v>16</v>
      </c>
      <c r="J728" t="s">
        <v>116</v>
      </c>
    </row>
    <row r="729" spans="1:10">
      <c r="A729">
        <v>118</v>
      </c>
      <c r="B729">
        <v>3</v>
      </c>
      <c r="C729" t="s">
        <v>15</v>
      </c>
      <c r="D729">
        <v>4.4749999999999996</v>
      </c>
      <c r="E729" t="s">
        <v>19</v>
      </c>
      <c r="F729" t="s">
        <v>111</v>
      </c>
      <c r="G729" t="s">
        <v>15</v>
      </c>
      <c r="H729" t="s">
        <v>110</v>
      </c>
      <c r="I729">
        <v>20</v>
      </c>
      <c r="J729" t="s">
        <v>111</v>
      </c>
    </row>
    <row r="730" spans="1:10">
      <c r="A730">
        <v>118</v>
      </c>
      <c r="B730">
        <v>13</v>
      </c>
      <c r="C730" t="s">
        <v>22</v>
      </c>
      <c r="D730">
        <v>8.8420000000000005</v>
      </c>
      <c r="E730" t="s">
        <v>16</v>
      </c>
      <c r="F730" t="s">
        <v>109</v>
      </c>
      <c r="G730" t="s">
        <v>15</v>
      </c>
      <c r="H730" t="s">
        <v>22</v>
      </c>
      <c r="I730">
        <v>22</v>
      </c>
      <c r="J730" t="s">
        <v>116</v>
      </c>
    </row>
    <row r="731" spans="1:10">
      <c r="A731">
        <v>118</v>
      </c>
      <c r="B731">
        <v>6</v>
      </c>
      <c r="C731" t="s">
        <v>22</v>
      </c>
      <c r="D731">
        <v>4.6260000000000003</v>
      </c>
      <c r="E731" t="s">
        <v>19</v>
      </c>
      <c r="F731" t="s">
        <v>111</v>
      </c>
      <c r="G731" t="s">
        <v>15</v>
      </c>
      <c r="H731" t="s">
        <v>22</v>
      </c>
      <c r="I731">
        <v>24</v>
      </c>
      <c r="J731" t="s">
        <v>112</v>
      </c>
    </row>
    <row r="732" spans="1:10">
      <c r="A732">
        <v>118</v>
      </c>
      <c r="B732">
        <v>8</v>
      </c>
      <c r="C732" t="s">
        <v>22</v>
      </c>
      <c r="D732">
        <v>4.5860000000000003</v>
      </c>
      <c r="E732" t="s">
        <v>19</v>
      </c>
      <c r="F732" t="s">
        <v>111</v>
      </c>
      <c r="G732" t="s">
        <v>22</v>
      </c>
      <c r="H732" t="s">
        <v>110</v>
      </c>
      <c r="I732">
        <v>28</v>
      </c>
      <c r="J732" t="s">
        <v>111</v>
      </c>
    </row>
    <row r="733" spans="1:10">
      <c r="A733">
        <v>118</v>
      </c>
      <c r="B733">
        <v>10</v>
      </c>
      <c r="C733" t="s">
        <v>22</v>
      </c>
      <c r="D733">
        <v>4.6260000000000003</v>
      </c>
      <c r="E733" t="s">
        <v>16</v>
      </c>
      <c r="F733" t="s">
        <v>109</v>
      </c>
      <c r="G733" t="s">
        <v>22</v>
      </c>
      <c r="H733" t="s">
        <v>110</v>
      </c>
      <c r="I733">
        <v>29</v>
      </c>
      <c r="J733" t="s">
        <v>109</v>
      </c>
    </row>
    <row r="734" spans="1:10">
      <c r="A734">
        <v>118</v>
      </c>
      <c r="B734">
        <v>14</v>
      </c>
      <c r="C734" t="s">
        <v>15</v>
      </c>
      <c r="D734">
        <v>4.8280000000000003</v>
      </c>
      <c r="E734" t="s">
        <v>16</v>
      </c>
      <c r="F734" t="s">
        <v>109</v>
      </c>
      <c r="G734" t="s">
        <v>22</v>
      </c>
      <c r="H734" t="s">
        <v>22</v>
      </c>
      <c r="I734">
        <v>32</v>
      </c>
      <c r="J734" t="s">
        <v>116</v>
      </c>
    </row>
    <row r="735" spans="1:10">
      <c r="A735">
        <v>118</v>
      </c>
      <c r="B735">
        <v>1</v>
      </c>
      <c r="C735" t="s">
        <v>22</v>
      </c>
      <c r="D735">
        <v>4.9390000000000001</v>
      </c>
      <c r="E735" t="s">
        <v>19</v>
      </c>
      <c r="F735" t="s">
        <v>111</v>
      </c>
      <c r="G735" t="s">
        <v>22</v>
      </c>
      <c r="H735" t="s">
        <v>110</v>
      </c>
      <c r="I735">
        <v>35</v>
      </c>
      <c r="J735" t="s">
        <v>111</v>
      </c>
    </row>
    <row r="736" spans="1:10">
      <c r="A736">
        <v>118</v>
      </c>
      <c r="B736">
        <v>4</v>
      </c>
      <c r="C736" t="s">
        <v>15</v>
      </c>
      <c r="D736">
        <v>4.1870000000000003</v>
      </c>
      <c r="E736" t="s">
        <v>19</v>
      </c>
      <c r="F736" t="s">
        <v>111</v>
      </c>
      <c r="G736" t="s">
        <v>15</v>
      </c>
      <c r="H736" t="s">
        <v>110</v>
      </c>
      <c r="I736">
        <v>36</v>
      </c>
      <c r="J736" t="s">
        <v>111</v>
      </c>
    </row>
    <row r="737" spans="1:10">
      <c r="A737">
        <v>118</v>
      </c>
      <c r="B737">
        <v>9</v>
      </c>
      <c r="C737" t="s">
        <v>22</v>
      </c>
      <c r="D737">
        <v>6.3940000000000001</v>
      </c>
      <c r="E737" t="s">
        <v>16</v>
      </c>
      <c r="F737" t="s">
        <v>109</v>
      </c>
      <c r="G737" t="s">
        <v>15</v>
      </c>
      <c r="H737" t="s">
        <v>22</v>
      </c>
      <c r="I737">
        <v>38</v>
      </c>
      <c r="J737" t="s">
        <v>116</v>
      </c>
    </row>
    <row r="738" spans="1:10">
      <c r="A738">
        <v>118</v>
      </c>
      <c r="B738">
        <v>17</v>
      </c>
      <c r="C738" t="s">
        <v>15</v>
      </c>
      <c r="D738">
        <v>6.1310000000000002</v>
      </c>
      <c r="E738" t="s">
        <v>49</v>
      </c>
      <c r="F738" t="s">
        <v>113</v>
      </c>
      <c r="G738" t="s">
        <v>15</v>
      </c>
      <c r="H738" t="s">
        <v>110</v>
      </c>
      <c r="I738">
        <v>33</v>
      </c>
      <c r="J738">
        <v>0</v>
      </c>
    </row>
    <row r="739" spans="1:10">
      <c r="A739">
        <v>118</v>
      </c>
      <c r="B739">
        <v>18</v>
      </c>
      <c r="C739" t="s">
        <v>15</v>
      </c>
      <c r="D739">
        <v>7.0259999999999998</v>
      </c>
      <c r="E739" t="s">
        <v>49</v>
      </c>
      <c r="F739" t="s">
        <v>113</v>
      </c>
      <c r="G739" t="s">
        <v>15</v>
      </c>
      <c r="H739" t="s">
        <v>110</v>
      </c>
      <c r="I739">
        <v>3</v>
      </c>
      <c r="J739">
        <v>0</v>
      </c>
    </row>
    <row r="740" spans="1:10">
      <c r="A740">
        <v>118</v>
      </c>
      <c r="B740">
        <v>19</v>
      </c>
      <c r="C740" t="s">
        <v>22</v>
      </c>
      <c r="D740">
        <v>3.97</v>
      </c>
      <c r="E740" t="s">
        <v>49</v>
      </c>
      <c r="F740" t="s">
        <v>113</v>
      </c>
      <c r="G740" t="s">
        <v>22</v>
      </c>
      <c r="H740" t="s">
        <v>110</v>
      </c>
      <c r="I740">
        <v>12</v>
      </c>
      <c r="J740">
        <v>0</v>
      </c>
    </row>
    <row r="741" spans="1:10">
      <c r="A741">
        <v>118</v>
      </c>
      <c r="B741">
        <v>20</v>
      </c>
      <c r="C741" t="s">
        <v>22</v>
      </c>
      <c r="D741">
        <v>3.843</v>
      </c>
      <c r="E741" t="s">
        <v>49</v>
      </c>
      <c r="F741" t="s">
        <v>113</v>
      </c>
      <c r="G741" t="s">
        <v>22</v>
      </c>
      <c r="H741" t="s">
        <v>110</v>
      </c>
      <c r="I741">
        <v>39</v>
      </c>
      <c r="J741">
        <v>0</v>
      </c>
    </row>
    <row r="742" spans="1:10">
      <c r="A742">
        <v>118</v>
      </c>
      <c r="B742">
        <v>21</v>
      </c>
      <c r="C742" t="s">
        <v>22</v>
      </c>
      <c r="D742">
        <v>6.1550000000000002</v>
      </c>
      <c r="E742" t="s">
        <v>49</v>
      </c>
      <c r="F742" t="s">
        <v>113</v>
      </c>
      <c r="G742" t="s">
        <v>22</v>
      </c>
      <c r="H742" t="s">
        <v>110</v>
      </c>
      <c r="I742">
        <v>17</v>
      </c>
      <c r="J742">
        <v>0</v>
      </c>
    </row>
    <row r="743" spans="1:10">
      <c r="A743">
        <v>118</v>
      </c>
      <c r="B743">
        <v>22</v>
      </c>
      <c r="C743" t="s">
        <v>15</v>
      </c>
      <c r="D743">
        <v>4.13</v>
      </c>
      <c r="E743" t="s">
        <v>49</v>
      </c>
      <c r="F743" t="s">
        <v>113</v>
      </c>
      <c r="G743" t="s">
        <v>15</v>
      </c>
      <c r="H743" t="s">
        <v>110</v>
      </c>
      <c r="I743">
        <v>25</v>
      </c>
      <c r="J743">
        <v>0</v>
      </c>
    </row>
    <row r="744" spans="1:10">
      <c r="A744">
        <v>118</v>
      </c>
      <c r="B744">
        <v>23</v>
      </c>
      <c r="C744" t="s">
        <v>15</v>
      </c>
      <c r="D744">
        <v>6.6420000000000003</v>
      </c>
      <c r="E744" t="s">
        <v>49</v>
      </c>
      <c r="F744" t="s">
        <v>113</v>
      </c>
      <c r="G744" t="s">
        <v>15</v>
      </c>
      <c r="H744" t="s">
        <v>110</v>
      </c>
      <c r="I744">
        <v>9</v>
      </c>
      <c r="J744">
        <v>0</v>
      </c>
    </row>
    <row r="745" spans="1:10">
      <c r="A745">
        <v>118</v>
      </c>
      <c r="B745">
        <v>24</v>
      </c>
      <c r="C745" t="s">
        <v>22</v>
      </c>
      <c r="D745">
        <v>4.4260000000000002</v>
      </c>
      <c r="E745" t="s">
        <v>49</v>
      </c>
      <c r="F745" t="s">
        <v>113</v>
      </c>
      <c r="G745" t="s">
        <v>22</v>
      </c>
      <c r="H745" t="s">
        <v>110</v>
      </c>
      <c r="I745">
        <v>30</v>
      </c>
      <c r="J745">
        <v>0</v>
      </c>
    </row>
    <row r="746" spans="1:10">
      <c r="A746">
        <v>118</v>
      </c>
      <c r="B746">
        <v>25</v>
      </c>
      <c r="C746" t="s">
        <v>15</v>
      </c>
      <c r="D746">
        <v>4.8890000000000002</v>
      </c>
      <c r="E746" t="s">
        <v>66</v>
      </c>
      <c r="F746" t="s">
        <v>114</v>
      </c>
      <c r="G746" t="s">
        <v>15</v>
      </c>
      <c r="H746" t="s">
        <v>110</v>
      </c>
      <c r="I746">
        <v>27</v>
      </c>
      <c r="J746">
        <v>0</v>
      </c>
    </row>
    <row r="747" spans="1:10">
      <c r="A747">
        <v>118</v>
      </c>
      <c r="B747">
        <v>26</v>
      </c>
      <c r="C747" t="s">
        <v>22</v>
      </c>
      <c r="D747">
        <v>6.3049999999999997</v>
      </c>
      <c r="E747" t="s">
        <v>66</v>
      </c>
      <c r="F747" t="s">
        <v>114</v>
      </c>
      <c r="G747" t="s">
        <v>22</v>
      </c>
      <c r="H747" t="s">
        <v>110</v>
      </c>
      <c r="I747">
        <v>23</v>
      </c>
      <c r="J747">
        <v>0</v>
      </c>
    </row>
    <row r="748" spans="1:10">
      <c r="A748">
        <v>118</v>
      </c>
      <c r="B748">
        <v>27</v>
      </c>
      <c r="C748" t="s">
        <v>15</v>
      </c>
      <c r="D748">
        <v>9.7929999999999993</v>
      </c>
      <c r="E748" t="s">
        <v>66</v>
      </c>
      <c r="F748" t="s">
        <v>114</v>
      </c>
      <c r="G748" t="s">
        <v>15</v>
      </c>
      <c r="H748" t="s">
        <v>110</v>
      </c>
      <c r="I748">
        <v>8</v>
      </c>
      <c r="J748">
        <v>0</v>
      </c>
    </row>
    <row r="749" spans="1:10">
      <c r="A749">
        <v>118</v>
      </c>
      <c r="B749">
        <v>28</v>
      </c>
      <c r="C749" t="s">
        <v>15</v>
      </c>
      <c r="D749">
        <v>5.6980000000000004</v>
      </c>
      <c r="E749" t="s">
        <v>66</v>
      </c>
      <c r="F749" t="s">
        <v>114</v>
      </c>
      <c r="G749" t="s">
        <v>15</v>
      </c>
      <c r="H749" t="s">
        <v>110</v>
      </c>
      <c r="I749">
        <v>37</v>
      </c>
      <c r="J749">
        <v>0</v>
      </c>
    </row>
    <row r="750" spans="1:10">
      <c r="A750">
        <v>118</v>
      </c>
      <c r="B750">
        <v>29</v>
      </c>
      <c r="C750" t="s">
        <v>15</v>
      </c>
      <c r="D750">
        <v>5.2990000000000004</v>
      </c>
      <c r="E750" t="s">
        <v>66</v>
      </c>
      <c r="F750" t="s">
        <v>114</v>
      </c>
      <c r="G750" t="s">
        <v>15</v>
      </c>
      <c r="H750" t="s">
        <v>110</v>
      </c>
      <c r="I750">
        <v>18</v>
      </c>
      <c r="J750">
        <v>0</v>
      </c>
    </row>
    <row r="751" spans="1:10">
      <c r="A751">
        <v>118</v>
      </c>
      <c r="B751">
        <v>30</v>
      </c>
      <c r="C751" t="s">
        <v>22</v>
      </c>
      <c r="D751">
        <v>7.9379999999999997</v>
      </c>
      <c r="E751" t="s">
        <v>66</v>
      </c>
      <c r="F751" t="s">
        <v>114</v>
      </c>
      <c r="G751" t="s">
        <v>22</v>
      </c>
      <c r="H751" t="s">
        <v>110</v>
      </c>
      <c r="I751">
        <v>13</v>
      </c>
      <c r="J751">
        <v>0</v>
      </c>
    </row>
    <row r="752" spans="1:10">
      <c r="A752">
        <v>118</v>
      </c>
      <c r="B752">
        <v>31</v>
      </c>
      <c r="C752" t="s">
        <v>22</v>
      </c>
      <c r="D752">
        <v>3.9140000000000001</v>
      </c>
      <c r="E752" t="s">
        <v>66</v>
      </c>
      <c r="F752" t="s">
        <v>114</v>
      </c>
      <c r="G752" t="s">
        <v>22</v>
      </c>
      <c r="H752" t="s">
        <v>110</v>
      </c>
      <c r="I752">
        <v>31</v>
      </c>
      <c r="J752">
        <v>0</v>
      </c>
    </row>
    <row r="753" spans="1:10">
      <c r="A753">
        <v>118</v>
      </c>
      <c r="B753">
        <v>32</v>
      </c>
      <c r="C753" t="s">
        <v>22</v>
      </c>
      <c r="D753">
        <v>9.0820000000000007</v>
      </c>
      <c r="E753" t="s">
        <v>66</v>
      </c>
      <c r="F753" t="s">
        <v>114</v>
      </c>
      <c r="G753" t="s">
        <v>22</v>
      </c>
      <c r="H753" t="s">
        <v>110</v>
      </c>
      <c r="I753">
        <v>2</v>
      </c>
      <c r="J753">
        <v>0</v>
      </c>
    </row>
    <row r="754" spans="1:10">
      <c r="A754">
        <v>118</v>
      </c>
      <c r="B754">
        <v>33</v>
      </c>
      <c r="C754" t="s">
        <v>22</v>
      </c>
      <c r="D754">
        <v>3.339</v>
      </c>
      <c r="E754" t="s">
        <v>83</v>
      </c>
      <c r="F754" t="s">
        <v>115</v>
      </c>
      <c r="G754" t="s">
        <v>22</v>
      </c>
      <c r="H754" t="s">
        <v>110</v>
      </c>
      <c r="I754">
        <v>34</v>
      </c>
      <c r="J754">
        <v>0</v>
      </c>
    </row>
    <row r="755" spans="1:10">
      <c r="A755">
        <v>118</v>
      </c>
      <c r="B755">
        <v>34</v>
      </c>
      <c r="C755" t="s">
        <v>15</v>
      </c>
      <c r="D755">
        <v>8.69</v>
      </c>
      <c r="E755" t="s">
        <v>83</v>
      </c>
      <c r="F755" t="s">
        <v>115</v>
      </c>
      <c r="G755" t="s">
        <v>15</v>
      </c>
      <c r="H755" t="s">
        <v>110</v>
      </c>
      <c r="I755">
        <v>11</v>
      </c>
      <c r="J755">
        <v>0</v>
      </c>
    </row>
    <row r="756" spans="1:10">
      <c r="A756">
        <v>118</v>
      </c>
      <c r="B756">
        <v>35</v>
      </c>
      <c r="C756" t="s">
        <v>22</v>
      </c>
      <c r="D756">
        <v>3.0819999999999999</v>
      </c>
      <c r="E756" t="s">
        <v>83</v>
      </c>
      <c r="F756" t="s">
        <v>115</v>
      </c>
      <c r="G756" t="s">
        <v>22</v>
      </c>
      <c r="H756" t="s">
        <v>110</v>
      </c>
      <c r="I756">
        <v>40</v>
      </c>
      <c r="J756">
        <v>0</v>
      </c>
    </row>
    <row r="757" spans="1:10">
      <c r="A757">
        <v>118</v>
      </c>
      <c r="B757">
        <v>36</v>
      </c>
      <c r="C757" t="s">
        <v>22</v>
      </c>
      <c r="D757">
        <v>6.8280000000000003</v>
      </c>
      <c r="E757" t="s">
        <v>83</v>
      </c>
      <c r="F757" t="s">
        <v>115</v>
      </c>
      <c r="G757" t="s">
        <v>22</v>
      </c>
      <c r="H757" t="s">
        <v>110</v>
      </c>
      <c r="I757">
        <v>1</v>
      </c>
      <c r="J757">
        <v>0</v>
      </c>
    </row>
    <row r="758" spans="1:10">
      <c r="A758">
        <v>118</v>
      </c>
      <c r="B758">
        <v>37</v>
      </c>
      <c r="C758" t="s">
        <v>15</v>
      </c>
      <c r="D758">
        <v>3.746</v>
      </c>
      <c r="E758" t="s">
        <v>83</v>
      </c>
      <c r="F758" t="s">
        <v>115</v>
      </c>
      <c r="G758" t="s">
        <v>15</v>
      </c>
      <c r="H758" t="s">
        <v>110</v>
      </c>
      <c r="I758">
        <v>10</v>
      </c>
      <c r="J758">
        <v>0</v>
      </c>
    </row>
    <row r="759" spans="1:10">
      <c r="A759">
        <v>118</v>
      </c>
      <c r="B759">
        <v>38</v>
      </c>
      <c r="C759" t="s">
        <v>15</v>
      </c>
      <c r="D759">
        <v>3.6579999999999999</v>
      </c>
      <c r="E759" t="s">
        <v>83</v>
      </c>
      <c r="F759" t="s">
        <v>115</v>
      </c>
      <c r="G759" t="s">
        <v>22</v>
      </c>
      <c r="H759" t="s">
        <v>22</v>
      </c>
      <c r="I759">
        <v>19</v>
      </c>
      <c r="J759">
        <v>0</v>
      </c>
    </row>
    <row r="760" spans="1:10">
      <c r="A760">
        <v>118</v>
      </c>
      <c r="B760">
        <v>39</v>
      </c>
      <c r="C760" t="s">
        <v>15</v>
      </c>
      <c r="D760">
        <v>4.5549999999999997</v>
      </c>
      <c r="E760" t="s">
        <v>83</v>
      </c>
      <c r="F760" t="s">
        <v>115</v>
      </c>
      <c r="G760" t="s">
        <v>15</v>
      </c>
      <c r="H760" t="s">
        <v>110</v>
      </c>
      <c r="I760">
        <v>21</v>
      </c>
      <c r="J760">
        <v>0</v>
      </c>
    </row>
    <row r="761" spans="1:10">
      <c r="A761">
        <v>118</v>
      </c>
      <c r="B761">
        <v>40</v>
      </c>
      <c r="C761" t="s">
        <v>15</v>
      </c>
      <c r="D761">
        <v>4.4509999999999996</v>
      </c>
      <c r="E761" t="s">
        <v>83</v>
      </c>
      <c r="F761" t="s">
        <v>115</v>
      </c>
      <c r="G761" t="s">
        <v>15</v>
      </c>
      <c r="H761" t="s">
        <v>110</v>
      </c>
      <c r="I761">
        <v>26</v>
      </c>
      <c r="J761">
        <v>0</v>
      </c>
    </row>
    <row r="762" spans="1:10">
      <c r="A762">
        <v>119</v>
      </c>
      <c r="B762">
        <v>14</v>
      </c>
      <c r="C762" t="s">
        <v>22</v>
      </c>
      <c r="D762">
        <v>7.0750000000000002</v>
      </c>
      <c r="E762" t="s">
        <v>16</v>
      </c>
      <c r="F762" t="s">
        <v>109</v>
      </c>
      <c r="G762" t="s">
        <v>22</v>
      </c>
      <c r="H762" t="s">
        <v>110</v>
      </c>
      <c r="I762">
        <v>4</v>
      </c>
      <c r="J762" t="s">
        <v>109</v>
      </c>
    </row>
    <row r="763" spans="1:10">
      <c r="A763">
        <v>119</v>
      </c>
      <c r="B763">
        <v>8</v>
      </c>
      <c r="C763" t="s">
        <v>22</v>
      </c>
      <c r="D763">
        <v>3.8029999999999999</v>
      </c>
      <c r="E763" t="s">
        <v>19</v>
      </c>
      <c r="F763" t="s">
        <v>111</v>
      </c>
      <c r="G763" t="s">
        <v>22</v>
      </c>
      <c r="H763" t="s">
        <v>110</v>
      </c>
      <c r="I763">
        <v>5</v>
      </c>
      <c r="J763" t="s">
        <v>111</v>
      </c>
    </row>
    <row r="764" spans="1:10">
      <c r="A764">
        <v>119</v>
      </c>
      <c r="B764">
        <v>4</v>
      </c>
      <c r="C764" t="s">
        <v>15</v>
      </c>
      <c r="D764">
        <v>7.6360000000000001</v>
      </c>
      <c r="E764" t="s">
        <v>19</v>
      </c>
      <c r="F764" t="s">
        <v>111</v>
      </c>
      <c r="G764" t="s">
        <v>15</v>
      </c>
      <c r="H764" t="s">
        <v>110</v>
      </c>
      <c r="I764">
        <v>7</v>
      </c>
      <c r="J764" t="s">
        <v>111</v>
      </c>
    </row>
    <row r="765" spans="1:10">
      <c r="A765">
        <v>119</v>
      </c>
      <c r="B765">
        <v>9</v>
      </c>
      <c r="C765" t="s">
        <v>15</v>
      </c>
      <c r="D765">
        <v>9.6839999999999993</v>
      </c>
      <c r="E765" t="s">
        <v>16</v>
      </c>
      <c r="F765" t="s">
        <v>109</v>
      </c>
      <c r="G765" t="s">
        <v>15</v>
      </c>
      <c r="H765" t="s">
        <v>110</v>
      </c>
      <c r="I765">
        <v>9</v>
      </c>
      <c r="J765" t="s">
        <v>109</v>
      </c>
    </row>
    <row r="766" spans="1:10">
      <c r="A766">
        <v>119</v>
      </c>
      <c r="B766">
        <v>5</v>
      </c>
      <c r="C766" t="s">
        <v>22</v>
      </c>
      <c r="D766">
        <v>10.77</v>
      </c>
      <c r="E766" t="s">
        <v>19</v>
      </c>
      <c r="F766" t="s">
        <v>111</v>
      </c>
      <c r="G766" t="s">
        <v>22</v>
      </c>
      <c r="H766" t="s">
        <v>110</v>
      </c>
      <c r="I766">
        <v>11</v>
      </c>
      <c r="J766" t="s">
        <v>111</v>
      </c>
    </row>
    <row r="767" spans="1:10">
      <c r="A767">
        <v>119</v>
      </c>
      <c r="B767">
        <v>13</v>
      </c>
      <c r="C767" t="s">
        <v>15</v>
      </c>
      <c r="D767">
        <v>11.54</v>
      </c>
      <c r="E767" t="s">
        <v>16</v>
      </c>
      <c r="F767" t="s">
        <v>109</v>
      </c>
      <c r="G767" t="s">
        <v>15</v>
      </c>
      <c r="H767" t="s">
        <v>110</v>
      </c>
      <c r="I767">
        <v>13</v>
      </c>
      <c r="J767" t="s">
        <v>109</v>
      </c>
    </row>
    <row r="768" spans="1:10">
      <c r="A768">
        <v>119</v>
      </c>
      <c r="B768">
        <v>12</v>
      </c>
      <c r="C768" t="s">
        <v>22</v>
      </c>
      <c r="D768">
        <v>5.282</v>
      </c>
      <c r="E768" t="s">
        <v>16</v>
      </c>
      <c r="F768" t="s">
        <v>109</v>
      </c>
      <c r="G768" t="s">
        <v>22</v>
      </c>
      <c r="H768" t="s">
        <v>110</v>
      </c>
      <c r="I768">
        <v>17</v>
      </c>
      <c r="J768" t="s">
        <v>109</v>
      </c>
    </row>
    <row r="769" spans="1:10">
      <c r="A769">
        <v>119</v>
      </c>
      <c r="B769">
        <v>2</v>
      </c>
      <c r="C769" t="s">
        <v>22</v>
      </c>
      <c r="D769">
        <v>10.58</v>
      </c>
      <c r="E769" t="s">
        <v>19</v>
      </c>
      <c r="F769" t="s">
        <v>111</v>
      </c>
      <c r="G769" t="s">
        <v>15</v>
      </c>
      <c r="H769" t="s">
        <v>22</v>
      </c>
      <c r="I769">
        <v>19</v>
      </c>
      <c r="J769" t="s">
        <v>112</v>
      </c>
    </row>
    <row r="770" spans="1:10">
      <c r="A770">
        <v>119</v>
      </c>
      <c r="B770">
        <v>11</v>
      </c>
      <c r="C770" t="s">
        <v>15</v>
      </c>
      <c r="D770">
        <v>5.851</v>
      </c>
      <c r="E770" t="s">
        <v>16</v>
      </c>
      <c r="F770" t="s">
        <v>109</v>
      </c>
      <c r="G770" t="s">
        <v>15</v>
      </c>
      <c r="H770" t="s">
        <v>110</v>
      </c>
      <c r="I770">
        <v>23</v>
      </c>
      <c r="J770" t="s">
        <v>109</v>
      </c>
    </row>
    <row r="771" spans="1:10">
      <c r="A771">
        <v>119</v>
      </c>
      <c r="B771">
        <v>7</v>
      </c>
      <c r="C771" t="s">
        <v>15</v>
      </c>
      <c r="D771">
        <v>10.78</v>
      </c>
      <c r="E771" t="s">
        <v>19</v>
      </c>
      <c r="F771" t="s">
        <v>111</v>
      </c>
      <c r="G771" t="s">
        <v>22</v>
      </c>
      <c r="H771" t="s">
        <v>22</v>
      </c>
      <c r="I771">
        <v>24</v>
      </c>
      <c r="J771" t="s">
        <v>112</v>
      </c>
    </row>
    <row r="772" spans="1:10">
      <c r="A772">
        <v>119</v>
      </c>
      <c r="B772">
        <v>16</v>
      </c>
      <c r="C772" t="s">
        <v>15</v>
      </c>
      <c r="D772">
        <v>4.2030000000000003</v>
      </c>
      <c r="E772" t="s">
        <v>16</v>
      </c>
      <c r="F772" t="s">
        <v>109</v>
      </c>
      <c r="G772" t="s">
        <v>15</v>
      </c>
      <c r="H772" t="s">
        <v>110</v>
      </c>
      <c r="I772">
        <v>26</v>
      </c>
      <c r="J772" t="s">
        <v>109</v>
      </c>
    </row>
    <row r="773" spans="1:10">
      <c r="A773">
        <v>119</v>
      </c>
      <c r="B773">
        <v>3</v>
      </c>
      <c r="C773" t="s">
        <v>22</v>
      </c>
      <c r="D773">
        <v>5.2990000000000004</v>
      </c>
      <c r="E773" t="s">
        <v>19</v>
      </c>
      <c r="F773" t="s">
        <v>111</v>
      </c>
      <c r="G773" t="s">
        <v>15</v>
      </c>
      <c r="H773" t="s">
        <v>22</v>
      </c>
      <c r="I773">
        <v>27</v>
      </c>
      <c r="J773" t="s">
        <v>112</v>
      </c>
    </row>
    <row r="774" spans="1:10">
      <c r="A774">
        <v>119</v>
      </c>
      <c r="B774">
        <v>1</v>
      </c>
      <c r="C774" t="s">
        <v>22</v>
      </c>
      <c r="D774">
        <v>1.73</v>
      </c>
      <c r="E774" t="s">
        <v>19</v>
      </c>
      <c r="F774" t="s">
        <v>111</v>
      </c>
      <c r="G774" t="s">
        <v>22</v>
      </c>
      <c r="H774" t="s">
        <v>110</v>
      </c>
      <c r="I774">
        <v>31</v>
      </c>
      <c r="J774" t="s">
        <v>111</v>
      </c>
    </row>
    <row r="775" spans="1:10">
      <c r="A775">
        <v>119</v>
      </c>
      <c r="B775">
        <v>10</v>
      </c>
      <c r="C775" t="s">
        <v>22</v>
      </c>
      <c r="D775">
        <v>1.3380000000000001</v>
      </c>
      <c r="E775" t="s">
        <v>16</v>
      </c>
      <c r="F775" t="s">
        <v>109</v>
      </c>
      <c r="G775" t="s">
        <v>22</v>
      </c>
      <c r="H775" t="s">
        <v>110</v>
      </c>
      <c r="I775">
        <v>33</v>
      </c>
      <c r="J775" t="s">
        <v>109</v>
      </c>
    </row>
    <row r="776" spans="1:10">
      <c r="A776">
        <v>119</v>
      </c>
      <c r="B776">
        <v>6</v>
      </c>
      <c r="C776" t="s">
        <v>15</v>
      </c>
      <c r="D776">
        <v>1.371</v>
      </c>
      <c r="E776" t="s">
        <v>19</v>
      </c>
      <c r="F776" t="s">
        <v>111</v>
      </c>
      <c r="G776" t="s">
        <v>15</v>
      </c>
      <c r="H776" t="s">
        <v>110</v>
      </c>
      <c r="I776">
        <v>38</v>
      </c>
      <c r="J776" t="s">
        <v>111</v>
      </c>
    </row>
    <row r="777" spans="1:10">
      <c r="A777">
        <v>119</v>
      </c>
      <c r="B777">
        <v>15</v>
      </c>
      <c r="C777" t="s">
        <v>22</v>
      </c>
      <c r="D777">
        <v>1.3380000000000001</v>
      </c>
      <c r="E777" t="s">
        <v>16</v>
      </c>
      <c r="F777" t="s">
        <v>109</v>
      </c>
      <c r="G777" t="s">
        <v>22</v>
      </c>
      <c r="H777" t="s">
        <v>110</v>
      </c>
      <c r="I777">
        <v>40</v>
      </c>
      <c r="J777" t="s">
        <v>109</v>
      </c>
    </row>
    <row r="778" spans="1:10">
      <c r="A778">
        <v>119</v>
      </c>
      <c r="B778">
        <v>17</v>
      </c>
      <c r="C778" t="s">
        <v>15</v>
      </c>
      <c r="D778">
        <v>4.8019999999999996</v>
      </c>
      <c r="E778" t="s">
        <v>49</v>
      </c>
      <c r="F778" t="s">
        <v>113</v>
      </c>
      <c r="G778" t="s">
        <v>15</v>
      </c>
      <c r="H778" t="s">
        <v>110</v>
      </c>
      <c r="I778">
        <v>16</v>
      </c>
      <c r="J778">
        <v>0</v>
      </c>
    </row>
    <row r="779" spans="1:10">
      <c r="A779">
        <v>119</v>
      </c>
      <c r="B779">
        <v>18</v>
      </c>
      <c r="C779" t="s">
        <v>15</v>
      </c>
      <c r="D779">
        <v>3.6989999999999998</v>
      </c>
      <c r="E779" t="s">
        <v>49</v>
      </c>
      <c r="F779" t="s">
        <v>113</v>
      </c>
      <c r="G779" t="s">
        <v>15</v>
      </c>
      <c r="H779" t="s">
        <v>110</v>
      </c>
      <c r="I779">
        <v>8</v>
      </c>
      <c r="J779">
        <v>0</v>
      </c>
    </row>
    <row r="780" spans="1:10">
      <c r="A780">
        <v>119</v>
      </c>
      <c r="B780">
        <v>19</v>
      </c>
      <c r="C780" t="s">
        <v>22</v>
      </c>
      <c r="D780">
        <v>2.2189999999999999</v>
      </c>
      <c r="E780" t="s">
        <v>49</v>
      </c>
      <c r="F780" t="s">
        <v>113</v>
      </c>
      <c r="G780" t="s">
        <v>22</v>
      </c>
      <c r="H780" t="s">
        <v>110</v>
      </c>
      <c r="I780">
        <v>28</v>
      </c>
      <c r="J780">
        <v>0</v>
      </c>
    </row>
    <row r="781" spans="1:10">
      <c r="A781">
        <v>119</v>
      </c>
      <c r="B781">
        <v>20</v>
      </c>
      <c r="C781" t="s">
        <v>22</v>
      </c>
      <c r="D781">
        <v>4.6180000000000003</v>
      </c>
      <c r="E781" t="s">
        <v>49</v>
      </c>
      <c r="F781" t="s">
        <v>113</v>
      </c>
      <c r="G781" t="s">
        <v>22</v>
      </c>
      <c r="H781" t="s">
        <v>110</v>
      </c>
      <c r="I781">
        <v>12</v>
      </c>
      <c r="J781">
        <v>0</v>
      </c>
    </row>
    <row r="782" spans="1:10">
      <c r="A782">
        <v>119</v>
      </c>
      <c r="B782">
        <v>21</v>
      </c>
      <c r="C782" t="s">
        <v>22</v>
      </c>
      <c r="D782">
        <v>2.0659999999999998</v>
      </c>
      <c r="E782" t="s">
        <v>49</v>
      </c>
      <c r="F782" t="s">
        <v>113</v>
      </c>
      <c r="G782" t="s">
        <v>22</v>
      </c>
      <c r="H782" t="s">
        <v>110</v>
      </c>
      <c r="I782">
        <v>32</v>
      </c>
      <c r="J782">
        <v>0</v>
      </c>
    </row>
    <row r="783" spans="1:10">
      <c r="A783">
        <v>119</v>
      </c>
      <c r="B783">
        <v>22</v>
      </c>
      <c r="C783" t="s">
        <v>22</v>
      </c>
      <c r="D783">
        <v>3.9049999999999998</v>
      </c>
      <c r="E783" t="s">
        <v>49</v>
      </c>
      <c r="F783" t="s">
        <v>113</v>
      </c>
      <c r="G783" t="s">
        <v>15</v>
      </c>
      <c r="H783" t="s">
        <v>22</v>
      </c>
      <c r="I783">
        <v>3</v>
      </c>
      <c r="J783">
        <v>0</v>
      </c>
    </row>
    <row r="784" spans="1:10">
      <c r="A784">
        <v>119</v>
      </c>
      <c r="B784">
        <v>23</v>
      </c>
      <c r="C784" t="s">
        <v>15</v>
      </c>
      <c r="D784">
        <v>2.6669999999999998</v>
      </c>
      <c r="E784" t="s">
        <v>49</v>
      </c>
      <c r="F784" t="s">
        <v>113</v>
      </c>
      <c r="G784" t="s">
        <v>15</v>
      </c>
      <c r="H784" t="s">
        <v>110</v>
      </c>
      <c r="I784">
        <v>25</v>
      </c>
      <c r="J784">
        <v>0</v>
      </c>
    </row>
    <row r="785" spans="1:10">
      <c r="A785">
        <v>119</v>
      </c>
      <c r="B785">
        <v>24</v>
      </c>
      <c r="C785" t="s">
        <v>22</v>
      </c>
      <c r="D785">
        <v>1.2030000000000001</v>
      </c>
      <c r="E785" t="s">
        <v>49</v>
      </c>
      <c r="F785" t="s">
        <v>113</v>
      </c>
      <c r="G785" t="s">
        <v>22</v>
      </c>
      <c r="H785" t="s">
        <v>110</v>
      </c>
      <c r="I785">
        <v>39</v>
      </c>
      <c r="J785">
        <v>0</v>
      </c>
    </row>
    <row r="786" spans="1:10">
      <c r="A786">
        <v>119</v>
      </c>
      <c r="B786">
        <v>25</v>
      </c>
      <c r="C786" t="s">
        <v>22</v>
      </c>
      <c r="D786">
        <v>9.2029999999999994</v>
      </c>
      <c r="E786" t="s">
        <v>66</v>
      </c>
      <c r="F786" t="s">
        <v>114</v>
      </c>
      <c r="G786" t="s">
        <v>15</v>
      </c>
      <c r="H786" t="s">
        <v>22</v>
      </c>
      <c r="I786">
        <v>1</v>
      </c>
      <c r="J786">
        <v>0</v>
      </c>
    </row>
    <row r="787" spans="1:10">
      <c r="A787">
        <v>119</v>
      </c>
      <c r="B787">
        <v>26</v>
      </c>
      <c r="C787" t="s">
        <v>22</v>
      </c>
      <c r="D787">
        <v>23.25</v>
      </c>
      <c r="E787" t="s">
        <v>66</v>
      </c>
      <c r="F787" t="s">
        <v>114</v>
      </c>
      <c r="G787" t="s">
        <v>22</v>
      </c>
      <c r="H787" t="s">
        <v>110</v>
      </c>
      <c r="I787">
        <v>35</v>
      </c>
      <c r="J787">
        <v>0</v>
      </c>
    </row>
    <row r="788" spans="1:10">
      <c r="A788">
        <v>119</v>
      </c>
      <c r="B788">
        <v>27</v>
      </c>
      <c r="C788" t="s">
        <v>15</v>
      </c>
      <c r="D788">
        <v>2.9630000000000001</v>
      </c>
      <c r="E788" t="s">
        <v>66</v>
      </c>
      <c r="F788" t="s">
        <v>114</v>
      </c>
      <c r="G788" t="s">
        <v>15</v>
      </c>
      <c r="H788" t="s">
        <v>110</v>
      </c>
      <c r="I788">
        <v>15</v>
      </c>
      <c r="J788">
        <v>0</v>
      </c>
    </row>
    <row r="789" spans="1:10">
      <c r="A789">
        <v>119</v>
      </c>
      <c r="B789">
        <v>28</v>
      </c>
      <c r="C789" t="s">
        <v>15</v>
      </c>
      <c r="D789">
        <v>4.891</v>
      </c>
      <c r="E789" t="s">
        <v>66</v>
      </c>
      <c r="F789" t="s">
        <v>114</v>
      </c>
      <c r="G789" t="s">
        <v>15</v>
      </c>
      <c r="H789" t="s">
        <v>110</v>
      </c>
      <c r="I789">
        <v>18</v>
      </c>
      <c r="J789">
        <v>0</v>
      </c>
    </row>
    <row r="790" spans="1:10">
      <c r="A790">
        <v>119</v>
      </c>
      <c r="B790">
        <v>29</v>
      </c>
      <c r="C790" t="s">
        <v>15</v>
      </c>
      <c r="D790">
        <v>3.4980000000000002</v>
      </c>
      <c r="E790" t="s">
        <v>66</v>
      </c>
      <c r="F790" t="s">
        <v>114</v>
      </c>
      <c r="G790" t="s">
        <v>15</v>
      </c>
      <c r="H790" t="s">
        <v>110</v>
      </c>
      <c r="I790">
        <v>29</v>
      </c>
      <c r="J790">
        <v>0</v>
      </c>
    </row>
    <row r="791" spans="1:10">
      <c r="A791">
        <v>119</v>
      </c>
      <c r="B791">
        <v>30</v>
      </c>
      <c r="C791" t="s">
        <v>22</v>
      </c>
      <c r="D791">
        <v>3.883</v>
      </c>
      <c r="E791" t="s">
        <v>66</v>
      </c>
      <c r="F791" t="s">
        <v>114</v>
      </c>
      <c r="G791" t="s">
        <v>22</v>
      </c>
      <c r="H791" t="s">
        <v>110</v>
      </c>
      <c r="I791">
        <v>37</v>
      </c>
      <c r="J791">
        <v>0</v>
      </c>
    </row>
    <row r="792" spans="1:10">
      <c r="A792">
        <v>119</v>
      </c>
      <c r="B792">
        <v>31</v>
      </c>
      <c r="C792" t="s">
        <v>22</v>
      </c>
      <c r="D792">
        <v>2.8820000000000001</v>
      </c>
      <c r="E792" t="s">
        <v>66</v>
      </c>
      <c r="F792" t="s">
        <v>114</v>
      </c>
      <c r="G792" t="s">
        <v>22</v>
      </c>
      <c r="H792" t="s">
        <v>110</v>
      </c>
      <c r="I792">
        <v>21</v>
      </c>
      <c r="J792">
        <v>0</v>
      </c>
    </row>
    <row r="793" spans="1:10">
      <c r="A793">
        <v>119</v>
      </c>
      <c r="B793">
        <v>32</v>
      </c>
      <c r="C793" t="s">
        <v>22</v>
      </c>
      <c r="D793">
        <v>4.9790000000000001</v>
      </c>
      <c r="E793" t="s">
        <v>66</v>
      </c>
      <c r="F793" t="s">
        <v>114</v>
      </c>
      <c r="G793" t="s">
        <v>22</v>
      </c>
      <c r="H793" t="s">
        <v>110</v>
      </c>
      <c r="I793">
        <v>6</v>
      </c>
      <c r="J793">
        <v>0</v>
      </c>
    </row>
    <row r="794" spans="1:10">
      <c r="A794">
        <v>119</v>
      </c>
      <c r="B794">
        <v>33</v>
      </c>
      <c r="C794" t="s">
        <v>22</v>
      </c>
      <c r="D794">
        <v>2.754</v>
      </c>
      <c r="E794" t="s">
        <v>83</v>
      </c>
      <c r="F794" t="s">
        <v>115</v>
      </c>
      <c r="G794" t="s">
        <v>22</v>
      </c>
      <c r="H794" t="s">
        <v>110</v>
      </c>
      <c r="I794">
        <v>36</v>
      </c>
      <c r="J794">
        <v>0</v>
      </c>
    </row>
    <row r="795" spans="1:10">
      <c r="A795">
        <v>119</v>
      </c>
      <c r="B795">
        <v>34</v>
      </c>
      <c r="C795" t="s">
        <v>15</v>
      </c>
      <c r="D795">
        <v>4.226</v>
      </c>
      <c r="E795" t="s">
        <v>83</v>
      </c>
      <c r="F795" t="s">
        <v>115</v>
      </c>
      <c r="G795" t="s">
        <v>15</v>
      </c>
      <c r="H795" t="s">
        <v>110</v>
      </c>
      <c r="I795">
        <v>22</v>
      </c>
      <c r="J795">
        <v>0</v>
      </c>
    </row>
    <row r="796" spans="1:10">
      <c r="A796">
        <v>119</v>
      </c>
      <c r="B796">
        <v>35</v>
      </c>
      <c r="C796" t="s">
        <v>22</v>
      </c>
      <c r="D796">
        <v>1.7390000000000001</v>
      </c>
      <c r="E796" t="s">
        <v>83</v>
      </c>
      <c r="F796" t="s">
        <v>115</v>
      </c>
      <c r="G796" t="s">
        <v>22</v>
      </c>
      <c r="H796" t="s">
        <v>110</v>
      </c>
      <c r="I796">
        <v>34</v>
      </c>
      <c r="J796">
        <v>0</v>
      </c>
    </row>
    <row r="797" spans="1:10">
      <c r="A797">
        <v>119</v>
      </c>
      <c r="B797">
        <v>36</v>
      </c>
      <c r="C797" t="s">
        <v>22</v>
      </c>
      <c r="D797">
        <v>4.6520000000000001</v>
      </c>
      <c r="E797" t="s">
        <v>83</v>
      </c>
      <c r="F797" t="s">
        <v>115</v>
      </c>
      <c r="G797" t="s">
        <v>22</v>
      </c>
      <c r="H797" t="s">
        <v>110</v>
      </c>
      <c r="I797">
        <v>14</v>
      </c>
      <c r="J797">
        <v>0</v>
      </c>
    </row>
    <row r="798" spans="1:10">
      <c r="A798">
        <v>119</v>
      </c>
      <c r="B798">
        <v>37</v>
      </c>
      <c r="C798" t="s">
        <v>15</v>
      </c>
      <c r="D798">
        <v>2.0339999999999998</v>
      </c>
      <c r="E798" t="s">
        <v>83</v>
      </c>
      <c r="F798" t="s">
        <v>115</v>
      </c>
      <c r="G798" t="s">
        <v>15</v>
      </c>
      <c r="H798" t="s">
        <v>110</v>
      </c>
      <c r="I798">
        <v>20</v>
      </c>
      <c r="J798">
        <v>0</v>
      </c>
    </row>
    <row r="799" spans="1:10">
      <c r="A799">
        <v>119</v>
      </c>
      <c r="B799">
        <v>38</v>
      </c>
      <c r="C799" t="s">
        <v>22</v>
      </c>
      <c r="D799">
        <v>2.306</v>
      </c>
      <c r="E799" t="s">
        <v>83</v>
      </c>
      <c r="F799" t="s">
        <v>115</v>
      </c>
      <c r="G799" t="s">
        <v>22</v>
      </c>
      <c r="H799" t="s">
        <v>110</v>
      </c>
      <c r="I799">
        <v>10</v>
      </c>
      <c r="J799">
        <v>0</v>
      </c>
    </row>
    <row r="800" spans="1:10">
      <c r="A800">
        <v>119</v>
      </c>
      <c r="B800">
        <v>39</v>
      </c>
      <c r="C800" t="s">
        <v>15</v>
      </c>
      <c r="D800">
        <v>2.38</v>
      </c>
      <c r="E800" t="s">
        <v>83</v>
      </c>
      <c r="F800" t="s">
        <v>115</v>
      </c>
      <c r="G800" t="s">
        <v>15</v>
      </c>
      <c r="H800" t="s">
        <v>110</v>
      </c>
      <c r="I800">
        <v>30</v>
      </c>
      <c r="J800">
        <v>0</v>
      </c>
    </row>
    <row r="801" spans="1:10">
      <c r="A801">
        <v>119</v>
      </c>
      <c r="B801">
        <v>40</v>
      </c>
      <c r="C801" t="s">
        <v>15</v>
      </c>
      <c r="D801">
        <v>4.6669999999999998</v>
      </c>
      <c r="E801" t="s">
        <v>83</v>
      </c>
      <c r="F801" t="s">
        <v>115</v>
      </c>
      <c r="G801" t="s">
        <v>15</v>
      </c>
      <c r="H801" t="s">
        <v>110</v>
      </c>
      <c r="I801">
        <v>2</v>
      </c>
      <c r="J801">
        <v>0</v>
      </c>
    </row>
    <row r="802" spans="1:10">
      <c r="A802">
        <v>120</v>
      </c>
      <c r="B802">
        <v>10</v>
      </c>
      <c r="C802" t="s">
        <v>22</v>
      </c>
      <c r="D802">
        <v>8.2840000000000007</v>
      </c>
      <c r="E802" t="s">
        <v>16</v>
      </c>
      <c r="F802" t="s">
        <v>109</v>
      </c>
      <c r="G802" t="s">
        <v>22</v>
      </c>
      <c r="H802" t="s">
        <v>110</v>
      </c>
      <c r="I802">
        <v>1</v>
      </c>
      <c r="J802" t="s">
        <v>109</v>
      </c>
    </row>
    <row r="803" spans="1:10">
      <c r="A803">
        <v>120</v>
      </c>
      <c r="B803">
        <v>7</v>
      </c>
      <c r="C803" t="s">
        <v>15</v>
      </c>
      <c r="D803">
        <v>15.82</v>
      </c>
      <c r="E803" t="s">
        <v>19</v>
      </c>
      <c r="F803" t="s">
        <v>111</v>
      </c>
      <c r="G803" t="s">
        <v>22</v>
      </c>
      <c r="H803" t="s">
        <v>22</v>
      </c>
      <c r="I803">
        <v>3</v>
      </c>
      <c r="J803" t="s">
        <v>112</v>
      </c>
    </row>
    <row r="804" spans="1:10">
      <c r="A804">
        <v>120</v>
      </c>
      <c r="B804">
        <v>5</v>
      </c>
      <c r="C804" t="s">
        <v>15</v>
      </c>
      <c r="D804">
        <v>20.45</v>
      </c>
      <c r="E804" t="s">
        <v>19</v>
      </c>
      <c r="F804" t="s">
        <v>111</v>
      </c>
      <c r="G804" t="s">
        <v>22</v>
      </c>
      <c r="H804" t="s">
        <v>22</v>
      </c>
      <c r="I804">
        <v>7</v>
      </c>
      <c r="J804" t="s">
        <v>112</v>
      </c>
    </row>
    <row r="805" spans="1:10">
      <c r="A805">
        <v>120</v>
      </c>
      <c r="B805">
        <v>9</v>
      </c>
      <c r="C805" t="s">
        <v>15</v>
      </c>
      <c r="D805">
        <v>6.8019999999999996</v>
      </c>
      <c r="E805" t="s">
        <v>16</v>
      </c>
      <c r="F805" t="s">
        <v>109</v>
      </c>
      <c r="G805" t="s">
        <v>15</v>
      </c>
      <c r="H805" t="s">
        <v>110</v>
      </c>
      <c r="I805">
        <v>10</v>
      </c>
      <c r="J805" t="s">
        <v>109</v>
      </c>
    </row>
    <row r="806" spans="1:10">
      <c r="A806">
        <v>120</v>
      </c>
      <c r="B806">
        <v>13</v>
      </c>
      <c r="C806" t="s">
        <v>15</v>
      </c>
      <c r="D806">
        <v>7.923</v>
      </c>
      <c r="E806" t="s">
        <v>16</v>
      </c>
      <c r="F806" t="s">
        <v>109</v>
      </c>
      <c r="G806" t="s">
        <v>15</v>
      </c>
      <c r="H806" t="s">
        <v>110</v>
      </c>
      <c r="I806">
        <v>12</v>
      </c>
      <c r="J806" t="s">
        <v>109</v>
      </c>
    </row>
    <row r="807" spans="1:10">
      <c r="A807">
        <v>120</v>
      </c>
      <c r="B807">
        <v>3</v>
      </c>
      <c r="C807" t="s">
        <v>22</v>
      </c>
      <c r="D807">
        <v>6.77</v>
      </c>
      <c r="E807" t="s">
        <v>19</v>
      </c>
      <c r="F807" t="s">
        <v>111</v>
      </c>
      <c r="G807" t="s">
        <v>15</v>
      </c>
      <c r="H807" t="s">
        <v>22</v>
      </c>
      <c r="I807">
        <v>14</v>
      </c>
      <c r="J807" t="s">
        <v>112</v>
      </c>
    </row>
    <row r="808" spans="1:10">
      <c r="A808">
        <v>120</v>
      </c>
      <c r="B808">
        <v>12</v>
      </c>
      <c r="C808" t="s">
        <v>22</v>
      </c>
      <c r="D808">
        <v>8.0589999999999993</v>
      </c>
      <c r="E808" t="s">
        <v>16</v>
      </c>
      <c r="F808" t="s">
        <v>109</v>
      </c>
      <c r="G808" t="s">
        <v>22</v>
      </c>
      <c r="H808" t="s">
        <v>110</v>
      </c>
      <c r="I808">
        <v>18</v>
      </c>
      <c r="J808" t="s">
        <v>109</v>
      </c>
    </row>
    <row r="809" spans="1:10">
      <c r="A809">
        <v>120</v>
      </c>
      <c r="B809">
        <v>6</v>
      </c>
      <c r="C809" t="s">
        <v>22</v>
      </c>
      <c r="D809">
        <v>12.06</v>
      </c>
      <c r="E809" t="s">
        <v>19</v>
      </c>
      <c r="F809" t="s">
        <v>111</v>
      </c>
      <c r="G809" t="s">
        <v>15</v>
      </c>
      <c r="H809" t="s">
        <v>22</v>
      </c>
      <c r="I809">
        <v>19</v>
      </c>
      <c r="J809" t="s">
        <v>112</v>
      </c>
    </row>
    <row r="810" spans="1:10">
      <c r="A810">
        <v>120</v>
      </c>
      <c r="B810">
        <v>16</v>
      </c>
      <c r="C810" t="s">
        <v>15</v>
      </c>
      <c r="D810">
        <v>5.5529999999999999</v>
      </c>
      <c r="E810" t="s">
        <v>16</v>
      </c>
      <c r="F810" t="s">
        <v>109</v>
      </c>
      <c r="G810" t="s">
        <v>15</v>
      </c>
      <c r="H810" t="s">
        <v>110</v>
      </c>
      <c r="I810">
        <v>24</v>
      </c>
      <c r="J810" t="s">
        <v>109</v>
      </c>
    </row>
    <row r="811" spans="1:10">
      <c r="A811">
        <v>120</v>
      </c>
      <c r="B811">
        <v>1</v>
      </c>
      <c r="C811" t="s">
        <v>15</v>
      </c>
      <c r="D811">
        <v>11.65</v>
      </c>
      <c r="E811" t="s">
        <v>19</v>
      </c>
      <c r="F811" t="s">
        <v>111</v>
      </c>
      <c r="G811" t="s">
        <v>22</v>
      </c>
      <c r="H811" t="s">
        <v>22</v>
      </c>
      <c r="I811">
        <v>25</v>
      </c>
      <c r="J811" t="s">
        <v>112</v>
      </c>
    </row>
    <row r="812" spans="1:10">
      <c r="A812">
        <v>120</v>
      </c>
      <c r="B812">
        <v>2</v>
      </c>
      <c r="C812" t="s">
        <v>22</v>
      </c>
      <c r="D812">
        <v>13.3</v>
      </c>
      <c r="E812" t="s">
        <v>19</v>
      </c>
      <c r="F812" t="s">
        <v>111</v>
      </c>
      <c r="G812" t="s">
        <v>15</v>
      </c>
      <c r="H812" t="s">
        <v>22</v>
      </c>
      <c r="I812">
        <v>26</v>
      </c>
      <c r="J812" t="s">
        <v>112</v>
      </c>
    </row>
    <row r="813" spans="1:10">
      <c r="A813">
        <v>120</v>
      </c>
      <c r="B813">
        <v>15</v>
      </c>
      <c r="C813" t="s">
        <v>22</v>
      </c>
      <c r="D813">
        <v>6.218</v>
      </c>
      <c r="E813" t="s">
        <v>16</v>
      </c>
      <c r="F813" t="s">
        <v>109</v>
      </c>
      <c r="G813" t="s">
        <v>22</v>
      </c>
      <c r="H813" t="s">
        <v>110</v>
      </c>
      <c r="I813">
        <v>28</v>
      </c>
      <c r="J813" t="s">
        <v>109</v>
      </c>
    </row>
    <row r="814" spans="1:10">
      <c r="A814">
        <v>120</v>
      </c>
      <c r="B814">
        <v>14</v>
      </c>
      <c r="C814" t="s">
        <v>22</v>
      </c>
      <c r="D814">
        <v>4.899</v>
      </c>
      <c r="E814" t="s">
        <v>16</v>
      </c>
      <c r="F814" t="s">
        <v>109</v>
      </c>
      <c r="G814" t="s">
        <v>22</v>
      </c>
      <c r="H814" t="s">
        <v>110</v>
      </c>
      <c r="I814">
        <v>32</v>
      </c>
      <c r="J814" t="s">
        <v>109</v>
      </c>
    </row>
    <row r="815" spans="1:10">
      <c r="A815">
        <v>120</v>
      </c>
      <c r="B815">
        <v>4</v>
      </c>
      <c r="C815" t="s">
        <v>22</v>
      </c>
      <c r="D815">
        <v>11.83</v>
      </c>
      <c r="E815" t="s">
        <v>19</v>
      </c>
      <c r="F815" t="s">
        <v>111</v>
      </c>
      <c r="G815" t="s">
        <v>15</v>
      </c>
      <c r="H815" t="s">
        <v>22</v>
      </c>
      <c r="I815">
        <v>35</v>
      </c>
      <c r="J815" t="s">
        <v>112</v>
      </c>
    </row>
    <row r="816" spans="1:10">
      <c r="A816">
        <v>120</v>
      </c>
      <c r="B816">
        <v>11</v>
      </c>
      <c r="C816" t="s">
        <v>15</v>
      </c>
      <c r="D816">
        <v>6.524</v>
      </c>
      <c r="E816" t="s">
        <v>16</v>
      </c>
      <c r="F816" t="s">
        <v>109</v>
      </c>
      <c r="G816" t="s">
        <v>15</v>
      </c>
      <c r="H816" t="s">
        <v>110</v>
      </c>
      <c r="I816">
        <v>38</v>
      </c>
      <c r="J816" t="s">
        <v>109</v>
      </c>
    </row>
    <row r="817" spans="1:10">
      <c r="A817">
        <v>120</v>
      </c>
      <c r="B817">
        <v>8</v>
      </c>
      <c r="C817" t="s">
        <v>22</v>
      </c>
      <c r="D817">
        <v>13.44</v>
      </c>
      <c r="E817" t="s">
        <v>19</v>
      </c>
      <c r="F817" t="s">
        <v>111</v>
      </c>
      <c r="G817" t="s">
        <v>22</v>
      </c>
      <c r="H817" t="s">
        <v>110</v>
      </c>
      <c r="I817">
        <v>40</v>
      </c>
      <c r="J817" t="s">
        <v>111</v>
      </c>
    </row>
    <row r="818" spans="1:10">
      <c r="A818">
        <v>120</v>
      </c>
      <c r="B818">
        <v>17</v>
      </c>
      <c r="C818" t="s">
        <v>15</v>
      </c>
      <c r="D818">
        <v>4.6509999999999998</v>
      </c>
      <c r="E818" t="s">
        <v>49</v>
      </c>
      <c r="F818" t="s">
        <v>113</v>
      </c>
      <c r="G818" t="s">
        <v>15</v>
      </c>
      <c r="H818" t="s">
        <v>110</v>
      </c>
      <c r="I818">
        <v>23</v>
      </c>
      <c r="J818">
        <v>0</v>
      </c>
    </row>
    <row r="819" spans="1:10">
      <c r="A819">
        <v>120</v>
      </c>
      <c r="B819">
        <v>18</v>
      </c>
      <c r="C819" t="s">
        <v>15</v>
      </c>
      <c r="D819">
        <v>6.25</v>
      </c>
      <c r="E819" t="s">
        <v>49</v>
      </c>
      <c r="F819" t="s">
        <v>113</v>
      </c>
      <c r="G819" t="s">
        <v>15</v>
      </c>
      <c r="H819" t="s">
        <v>110</v>
      </c>
      <c r="I819">
        <v>15</v>
      </c>
      <c r="J819">
        <v>0</v>
      </c>
    </row>
    <row r="820" spans="1:10">
      <c r="A820">
        <v>120</v>
      </c>
      <c r="B820">
        <v>19</v>
      </c>
      <c r="C820" t="s">
        <v>22</v>
      </c>
      <c r="D820">
        <v>3.8809999999999998</v>
      </c>
      <c r="E820" t="s">
        <v>49</v>
      </c>
      <c r="F820" t="s">
        <v>113</v>
      </c>
      <c r="G820" t="s">
        <v>22</v>
      </c>
      <c r="H820" t="s">
        <v>110</v>
      </c>
      <c r="I820">
        <v>8</v>
      </c>
      <c r="J820">
        <v>0</v>
      </c>
    </row>
    <row r="821" spans="1:10">
      <c r="A821">
        <v>120</v>
      </c>
      <c r="B821">
        <v>20</v>
      </c>
      <c r="C821" t="s">
        <v>22</v>
      </c>
      <c r="D821">
        <v>5.4909999999999997</v>
      </c>
      <c r="E821" t="s">
        <v>49</v>
      </c>
      <c r="F821" t="s">
        <v>113</v>
      </c>
      <c r="G821" t="s">
        <v>22</v>
      </c>
      <c r="H821" t="s">
        <v>110</v>
      </c>
      <c r="I821">
        <v>30</v>
      </c>
      <c r="J821">
        <v>0</v>
      </c>
    </row>
    <row r="822" spans="1:10">
      <c r="A822">
        <v>120</v>
      </c>
      <c r="B822">
        <v>21</v>
      </c>
      <c r="C822" t="s">
        <v>22</v>
      </c>
      <c r="D822">
        <v>9.5549999999999997</v>
      </c>
      <c r="E822" t="s">
        <v>49</v>
      </c>
      <c r="F822" t="s">
        <v>113</v>
      </c>
      <c r="G822" t="s">
        <v>22</v>
      </c>
      <c r="H822" t="s">
        <v>110</v>
      </c>
      <c r="I822">
        <v>20</v>
      </c>
      <c r="J822">
        <v>0</v>
      </c>
    </row>
    <row r="823" spans="1:10">
      <c r="A823">
        <v>120</v>
      </c>
      <c r="B823">
        <v>22</v>
      </c>
      <c r="C823" t="s">
        <v>15</v>
      </c>
      <c r="D823">
        <v>3.9620000000000002</v>
      </c>
      <c r="E823" t="s">
        <v>49</v>
      </c>
      <c r="F823" t="s">
        <v>113</v>
      </c>
      <c r="G823" t="s">
        <v>15</v>
      </c>
      <c r="H823" t="s">
        <v>110</v>
      </c>
      <c r="I823">
        <v>36</v>
      </c>
      <c r="J823">
        <v>0</v>
      </c>
    </row>
    <row r="824" spans="1:10">
      <c r="A824">
        <v>120</v>
      </c>
      <c r="B824">
        <v>23</v>
      </c>
      <c r="C824" t="s">
        <v>15</v>
      </c>
      <c r="D824">
        <v>4.8979999999999997</v>
      </c>
      <c r="E824" t="s">
        <v>49</v>
      </c>
      <c r="F824" t="s">
        <v>113</v>
      </c>
      <c r="G824" t="s">
        <v>15</v>
      </c>
      <c r="H824" t="s">
        <v>110</v>
      </c>
      <c r="I824">
        <v>33</v>
      </c>
      <c r="J824">
        <v>0</v>
      </c>
    </row>
    <row r="825" spans="1:10">
      <c r="A825">
        <v>120</v>
      </c>
      <c r="B825">
        <v>24</v>
      </c>
      <c r="C825" t="s">
        <v>22</v>
      </c>
      <c r="D825">
        <v>7.8019999999999996</v>
      </c>
      <c r="E825" t="s">
        <v>49</v>
      </c>
      <c r="F825" t="s">
        <v>113</v>
      </c>
      <c r="G825" t="s">
        <v>22</v>
      </c>
      <c r="H825" t="s">
        <v>110</v>
      </c>
      <c r="I825">
        <v>2</v>
      </c>
      <c r="J825">
        <v>0</v>
      </c>
    </row>
    <row r="826" spans="1:10">
      <c r="A826">
        <v>120</v>
      </c>
      <c r="B826">
        <v>25</v>
      </c>
      <c r="C826" t="s">
        <v>15</v>
      </c>
      <c r="D826">
        <v>14.49</v>
      </c>
      <c r="E826" t="s">
        <v>66</v>
      </c>
      <c r="F826" t="s">
        <v>114</v>
      </c>
      <c r="G826" t="s">
        <v>15</v>
      </c>
      <c r="H826" t="s">
        <v>110</v>
      </c>
      <c r="I826">
        <v>11</v>
      </c>
      <c r="J826">
        <v>0</v>
      </c>
    </row>
    <row r="827" spans="1:10">
      <c r="A827">
        <v>120</v>
      </c>
      <c r="B827">
        <v>26</v>
      </c>
      <c r="C827" t="s">
        <v>22</v>
      </c>
      <c r="D827">
        <v>6.2359999999999998</v>
      </c>
      <c r="E827" t="s">
        <v>66</v>
      </c>
      <c r="F827" t="s">
        <v>114</v>
      </c>
      <c r="G827" t="s">
        <v>22</v>
      </c>
      <c r="H827" t="s">
        <v>110</v>
      </c>
      <c r="I827">
        <v>31</v>
      </c>
      <c r="J827">
        <v>0</v>
      </c>
    </row>
    <row r="828" spans="1:10">
      <c r="A828">
        <v>120</v>
      </c>
      <c r="B828">
        <v>27</v>
      </c>
      <c r="C828" t="s">
        <v>15</v>
      </c>
      <c r="D828">
        <v>18.63</v>
      </c>
      <c r="E828" t="s">
        <v>66</v>
      </c>
      <c r="F828" t="s">
        <v>114</v>
      </c>
      <c r="G828" t="s">
        <v>15</v>
      </c>
      <c r="H828" t="s">
        <v>110</v>
      </c>
      <c r="I828">
        <v>17</v>
      </c>
      <c r="J828">
        <v>0</v>
      </c>
    </row>
    <row r="829" spans="1:10">
      <c r="A829">
        <v>120</v>
      </c>
      <c r="B829">
        <v>28</v>
      </c>
      <c r="C829" t="s">
        <v>15</v>
      </c>
      <c r="D829">
        <v>6.3609999999999998</v>
      </c>
      <c r="E829" t="s">
        <v>66</v>
      </c>
      <c r="F829" t="s">
        <v>114</v>
      </c>
      <c r="G829" t="s">
        <v>15</v>
      </c>
      <c r="H829" t="s">
        <v>110</v>
      </c>
      <c r="I829">
        <v>9</v>
      </c>
      <c r="J829">
        <v>0</v>
      </c>
    </row>
    <row r="830" spans="1:10">
      <c r="A830">
        <v>120</v>
      </c>
      <c r="B830">
        <v>29</v>
      </c>
      <c r="C830" t="s">
        <v>15</v>
      </c>
      <c r="D830">
        <v>7.7960000000000003</v>
      </c>
      <c r="E830" t="s">
        <v>66</v>
      </c>
      <c r="F830" t="s">
        <v>114</v>
      </c>
      <c r="G830" t="s">
        <v>15</v>
      </c>
      <c r="H830" t="s">
        <v>110</v>
      </c>
      <c r="I830">
        <v>22</v>
      </c>
      <c r="J830">
        <v>0</v>
      </c>
    </row>
    <row r="831" spans="1:10">
      <c r="A831">
        <v>120</v>
      </c>
      <c r="B831">
        <v>30</v>
      </c>
      <c r="C831" t="s">
        <v>22</v>
      </c>
      <c r="D831">
        <v>7.1379999999999999</v>
      </c>
      <c r="E831" t="s">
        <v>66</v>
      </c>
      <c r="F831" t="s">
        <v>114</v>
      </c>
      <c r="G831" t="s">
        <v>22</v>
      </c>
      <c r="H831" t="s">
        <v>110</v>
      </c>
      <c r="I831">
        <v>5</v>
      </c>
      <c r="J831">
        <v>0</v>
      </c>
    </row>
    <row r="832" spans="1:10">
      <c r="A832">
        <v>120</v>
      </c>
      <c r="B832">
        <v>31</v>
      </c>
      <c r="C832" t="s">
        <v>22</v>
      </c>
      <c r="D832">
        <v>4.3220000000000001</v>
      </c>
      <c r="E832" t="s">
        <v>66</v>
      </c>
      <c r="F832" t="s">
        <v>114</v>
      </c>
      <c r="G832" t="s">
        <v>22</v>
      </c>
      <c r="H832" t="s">
        <v>110</v>
      </c>
      <c r="I832">
        <v>29</v>
      </c>
      <c r="J832">
        <v>0</v>
      </c>
    </row>
    <row r="833" spans="1:10">
      <c r="A833">
        <v>120</v>
      </c>
      <c r="B833">
        <v>32</v>
      </c>
      <c r="C833" t="s">
        <v>22</v>
      </c>
      <c r="D833">
        <v>3.0659999999999998</v>
      </c>
      <c r="E833" t="s">
        <v>66</v>
      </c>
      <c r="F833" t="s">
        <v>114</v>
      </c>
      <c r="G833" t="s">
        <v>22</v>
      </c>
      <c r="H833" t="s">
        <v>110</v>
      </c>
      <c r="I833">
        <v>39</v>
      </c>
      <c r="J833">
        <v>0</v>
      </c>
    </row>
    <row r="834" spans="1:10">
      <c r="A834">
        <v>120</v>
      </c>
      <c r="B834">
        <v>33</v>
      </c>
      <c r="C834" t="s">
        <v>22</v>
      </c>
      <c r="D834">
        <v>2.69</v>
      </c>
      <c r="E834" t="s">
        <v>83</v>
      </c>
      <c r="F834" t="s">
        <v>115</v>
      </c>
      <c r="G834" t="s">
        <v>22</v>
      </c>
      <c r="H834" t="s">
        <v>110</v>
      </c>
      <c r="I834">
        <v>37</v>
      </c>
      <c r="J834">
        <v>0</v>
      </c>
    </row>
    <row r="835" spans="1:10">
      <c r="A835">
        <v>120</v>
      </c>
      <c r="B835">
        <v>34</v>
      </c>
      <c r="C835" t="s">
        <v>15</v>
      </c>
      <c r="D835">
        <v>5.2629999999999999</v>
      </c>
      <c r="E835" t="s">
        <v>83</v>
      </c>
      <c r="F835" t="s">
        <v>115</v>
      </c>
      <c r="G835" t="s">
        <v>15</v>
      </c>
      <c r="H835" t="s">
        <v>110</v>
      </c>
      <c r="I835">
        <v>4</v>
      </c>
      <c r="J835">
        <v>0</v>
      </c>
    </row>
    <row r="836" spans="1:10">
      <c r="A836">
        <v>120</v>
      </c>
      <c r="B836">
        <v>35</v>
      </c>
      <c r="C836" t="s">
        <v>22</v>
      </c>
      <c r="D836">
        <v>8.0730000000000004</v>
      </c>
      <c r="E836" t="s">
        <v>83</v>
      </c>
      <c r="F836" t="s">
        <v>115</v>
      </c>
      <c r="G836" t="s">
        <v>22</v>
      </c>
      <c r="H836" t="s">
        <v>110</v>
      </c>
      <c r="I836">
        <v>16</v>
      </c>
      <c r="J836">
        <v>0</v>
      </c>
    </row>
    <row r="837" spans="1:10">
      <c r="A837">
        <v>120</v>
      </c>
      <c r="B837">
        <v>36</v>
      </c>
      <c r="C837" t="s">
        <v>22</v>
      </c>
      <c r="D837">
        <v>5.6589999999999998</v>
      </c>
      <c r="E837" t="s">
        <v>83</v>
      </c>
      <c r="F837" t="s">
        <v>115</v>
      </c>
      <c r="G837" t="s">
        <v>22</v>
      </c>
      <c r="H837" t="s">
        <v>110</v>
      </c>
      <c r="I837">
        <v>27</v>
      </c>
      <c r="J837">
        <v>0</v>
      </c>
    </row>
    <row r="838" spans="1:10">
      <c r="A838">
        <v>120</v>
      </c>
      <c r="B838">
        <v>37</v>
      </c>
      <c r="C838" t="s">
        <v>15</v>
      </c>
      <c r="D838">
        <v>2.6269999999999998</v>
      </c>
      <c r="E838" t="s">
        <v>83</v>
      </c>
      <c r="F838" t="s">
        <v>115</v>
      </c>
      <c r="G838" t="s">
        <v>15</v>
      </c>
      <c r="H838" t="s">
        <v>110</v>
      </c>
      <c r="I838">
        <v>13</v>
      </c>
      <c r="J838">
        <v>0</v>
      </c>
    </row>
    <row r="839" spans="1:10">
      <c r="A839">
        <v>120</v>
      </c>
      <c r="B839">
        <v>38</v>
      </c>
      <c r="C839" t="s">
        <v>22</v>
      </c>
      <c r="D839">
        <v>3.6920000000000002</v>
      </c>
      <c r="E839" t="s">
        <v>83</v>
      </c>
      <c r="F839" t="s">
        <v>115</v>
      </c>
      <c r="G839" t="s">
        <v>22</v>
      </c>
      <c r="H839" t="s">
        <v>110</v>
      </c>
      <c r="I839">
        <v>6</v>
      </c>
      <c r="J839">
        <v>0</v>
      </c>
    </row>
    <row r="840" spans="1:10">
      <c r="A840">
        <v>120</v>
      </c>
      <c r="B840">
        <v>39</v>
      </c>
      <c r="C840" t="s">
        <v>15</v>
      </c>
      <c r="D840">
        <v>7.1310000000000002</v>
      </c>
      <c r="E840" t="s">
        <v>83</v>
      </c>
      <c r="F840" t="s">
        <v>115</v>
      </c>
      <c r="G840" t="s">
        <v>15</v>
      </c>
      <c r="H840" t="s">
        <v>110</v>
      </c>
      <c r="I840">
        <v>34</v>
      </c>
      <c r="J840">
        <v>0</v>
      </c>
    </row>
    <row r="841" spans="1:10">
      <c r="A841">
        <v>120</v>
      </c>
      <c r="B841">
        <v>40</v>
      </c>
      <c r="C841" t="s">
        <v>15</v>
      </c>
      <c r="D841">
        <v>3.3079999999999998</v>
      </c>
      <c r="E841" t="s">
        <v>83</v>
      </c>
      <c r="F841" t="s">
        <v>115</v>
      </c>
      <c r="G841" t="s">
        <v>15</v>
      </c>
      <c r="H841" t="s">
        <v>110</v>
      </c>
      <c r="I841">
        <v>21</v>
      </c>
      <c r="J841">
        <v>0</v>
      </c>
    </row>
    <row r="842" spans="1:10">
      <c r="A842">
        <v>121</v>
      </c>
      <c r="B842">
        <v>10</v>
      </c>
      <c r="C842" t="s">
        <v>15</v>
      </c>
      <c r="D842">
        <v>114.4</v>
      </c>
      <c r="E842" t="s">
        <v>16</v>
      </c>
      <c r="F842" t="s">
        <v>109</v>
      </c>
      <c r="G842" t="s">
        <v>22</v>
      </c>
      <c r="H842" t="s">
        <v>22</v>
      </c>
      <c r="I842">
        <v>1</v>
      </c>
      <c r="J842" t="s">
        <v>116</v>
      </c>
    </row>
    <row r="843" spans="1:10">
      <c r="A843">
        <v>121</v>
      </c>
      <c r="B843">
        <v>3</v>
      </c>
      <c r="C843" t="s">
        <v>15</v>
      </c>
      <c r="D843">
        <v>10.8</v>
      </c>
      <c r="E843" t="s">
        <v>19</v>
      </c>
      <c r="F843" t="s">
        <v>111</v>
      </c>
      <c r="G843" t="s">
        <v>15</v>
      </c>
      <c r="H843" t="s">
        <v>110</v>
      </c>
      <c r="I843">
        <v>5</v>
      </c>
      <c r="J843" t="s">
        <v>111</v>
      </c>
    </row>
    <row r="844" spans="1:10">
      <c r="A844">
        <v>121</v>
      </c>
      <c r="B844">
        <v>12</v>
      </c>
      <c r="C844" t="s">
        <v>22</v>
      </c>
      <c r="D844">
        <v>31.07</v>
      </c>
      <c r="E844" t="s">
        <v>16</v>
      </c>
      <c r="F844" t="s">
        <v>109</v>
      </c>
      <c r="G844" t="s">
        <v>22</v>
      </c>
      <c r="H844" t="s">
        <v>110</v>
      </c>
      <c r="I844">
        <v>7</v>
      </c>
      <c r="J844" t="s">
        <v>109</v>
      </c>
    </row>
    <row r="845" spans="1:10">
      <c r="A845">
        <v>121</v>
      </c>
      <c r="B845">
        <v>4</v>
      </c>
      <c r="C845" t="s">
        <v>15</v>
      </c>
      <c r="D845">
        <v>5.3860000000000001</v>
      </c>
      <c r="E845" t="s">
        <v>19</v>
      </c>
      <c r="F845" t="s">
        <v>111</v>
      </c>
      <c r="G845" t="s">
        <v>15</v>
      </c>
      <c r="H845" t="s">
        <v>110</v>
      </c>
      <c r="I845">
        <v>10</v>
      </c>
      <c r="J845" t="s">
        <v>111</v>
      </c>
    </row>
    <row r="846" spans="1:10">
      <c r="A846">
        <v>121</v>
      </c>
      <c r="B846">
        <v>9</v>
      </c>
      <c r="C846" t="s">
        <v>15</v>
      </c>
      <c r="D846">
        <v>30.29</v>
      </c>
      <c r="E846" t="s">
        <v>16</v>
      </c>
      <c r="F846" t="s">
        <v>109</v>
      </c>
      <c r="G846" t="s">
        <v>15</v>
      </c>
      <c r="H846" t="s">
        <v>110</v>
      </c>
      <c r="I846">
        <v>13</v>
      </c>
      <c r="J846" t="s">
        <v>109</v>
      </c>
    </row>
    <row r="847" spans="1:10">
      <c r="A847">
        <v>121</v>
      </c>
      <c r="B847">
        <v>6</v>
      </c>
      <c r="C847" t="s">
        <v>15</v>
      </c>
      <c r="D847">
        <v>4.851</v>
      </c>
      <c r="E847" t="s">
        <v>19</v>
      </c>
      <c r="F847" t="s">
        <v>111</v>
      </c>
      <c r="G847" t="s">
        <v>15</v>
      </c>
      <c r="H847" t="s">
        <v>110</v>
      </c>
      <c r="I847">
        <v>15</v>
      </c>
      <c r="J847" t="s">
        <v>111</v>
      </c>
    </row>
    <row r="848" spans="1:10">
      <c r="A848">
        <v>121</v>
      </c>
      <c r="B848">
        <v>1</v>
      </c>
      <c r="C848" t="s">
        <v>22</v>
      </c>
      <c r="D848">
        <v>4.242</v>
      </c>
      <c r="E848" t="s">
        <v>19</v>
      </c>
      <c r="F848" t="s">
        <v>111</v>
      </c>
      <c r="G848" t="s">
        <v>22</v>
      </c>
      <c r="H848" t="s">
        <v>110</v>
      </c>
      <c r="I848">
        <v>16</v>
      </c>
      <c r="J848" t="s">
        <v>111</v>
      </c>
    </row>
    <row r="849" spans="1:10">
      <c r="A849">
        <v>121</v>
      </c>
      <c r="B849">
        <v>11</v>
      </c>
      <c r="C849" t="s">
        <v>15</v>
      </c>
      <c r="D849">
        <v>20.100000000000001</v>
      </c>
      <c r="E849" t="s">
        <v>16</v>
      </c>
      <c r="F849" t="s">
        <v>109</v>
      </c>
      <c r="G849" t="s">
        <v>15</v>
      </c>
      <c r="H849" t="s">
        <v>110</v>
      </c>
      <c r="I849">
        <v>20</v>
      </c>
      <c r="J849" t="s">
        <v>109</v>
      </c>
    </row>
    <row r="850" spans="1:10">
      <c r="A850">
        <v>121</v>
      </c>
      <c r="B850">
        <v>5</v>
      </c>
      <c r="C850" t="s">
        <v>22</v>
      </c>
      <c r="D850">
        <v>6.8419999999999996</v>
      </c>
      <c r="E850" t="s">
        <v>19</v>
      </c>
      <c r="F850" t="s">
        <v>111</v>
      </c>
      <c r="G850" t="s">
        <v>22</v>
      </c>
      <c r="H850" t="s">
        <v>110</v>
      </c>
      <c r="I850">
        <v>21</v>
      </c>
      <c r="J850" t="s">
        <v>111</v>
      </c>
    </row>
    <row r="851" spans="1:10">
      <c r="A851">
        <v>121</v>
      </c>
      <c r="B851">
        <v>16</v>
      </c>
      <c r="C851" t="s">
        <v>15</v>
      </c>
      <c r="D851">
        <v>11.15</v>
      </c>
      <c r="E851" t="s">
        <v>16</v>
      </c>
      <c r="F851" t="s">
        <v>109</v>
      </c>
      <c r="G851" t="s">
        <v>15</v>
      </c>
      <c r="H851" t="s">
        <v>110</v>
      </c>
      <c r="I851">
        <v>22</v>
      </c>
      <c r="J851" t="s">
        <v>109</v>
      </c>
    </row>
    <row r="852" spans="1:10">
      <c r="A852">
        <v>121</v>
      </c>
      <c r="B852">
        <v>15</v>
      </c>
      <c r="C852" t="s">
        <v>22</v>
      </c>
      <c r="D852">
        <v>11.27</v>
      </c>
      <c r="E852" t="s">
        <v>16</v>
      </c>
      <c r="F852" t="s">
        <v>109</v>
      </c>
      <c r="G852" t="s">
        <v>22</v>
      </c>
      <c r="H852" t="s">
        <v>110</v>
      </c>
      <c r="I852">
        <v>27</v>
      </c>
      <c r="J852" t="s">
        <v>109</v>
      </c>
    </row>
    <row r="853" spans="1:10">
      <c r="A853">
        <v>121</v>
      </c>
      <c r="B853">
        <v>2</v>
      </c>
      <c r="C853" t="s">
        <v>15</v>
      </c>
      <c r="D853">
        <v>4.6840000000000002</v>
      </c>
      <c r="E853" t="s">
        <v>19</v>
      </c>
      <c r="F853" t="s">
        <v>111</v>
      </c>
      <c r="G853" t="s">
        <v>15</v>
      </c>
      <c r="H853" t="s">
        <v>110</v>
      </c>
      <c r="I853">
        <v>28</v>
      </c>
      <c r="J853" t="s">
        <v>111</v>
      </c>
    </row>
    <row r="854" spans="1:10">
      <c r="A854">
        <v>121</v>
      </c>
      <c r="B854">
        <v>13</v>
      </c>
      <c r="C854" t="s">
        <v>15</v>
      </c>
      <c r="D854">
        <v>8.8659999999999997</v>
      </c>
      <c r="E854" t="s">
        <v>16</v>
      </c>
      <c r="F854" t="s">
        <v>109</v>
      </c>
      <c r="G854" t="s">
        <v>15</v>
      </c>
      <c r="H854" t="s">
        <v>110</v>
      </c>
      <c r="I854">
        <v>31</v>
      </c>
      <c r="J854" t="s">
        <v>109</v>
      </c>
    </row>
    <row r="855" spans="1:10">
      <c r="A855">
        <v>121</v>
      </c>
      <c r="B855">
        <v>8</v>
      </c>
      <c r="C855" t="s">
        <v>22</v>
      </c>
      <c r="D855">
        <v>4.5529999999999999</v>
      </c>
      <c r="E855" t="s">
        <v>19</v>
      </c>
      <c r="F855" t="s">
        <v>111</v>
      </c>
      <c r="G855" t="s">
        <v>22</v>
      </c>
      <c r="H855" t="s">
        <v>110</v>
      </c>
      <c r="I855">
        <v>32</v>
      </c>
      <c r="J855" t="s">
        <v>111</v>
      </c>
    </row>
    <row r="856" spans="1:10">
      <c r="A856">
        <v>121</v>
      </c>
      <c r="B856">
        <v>14</v>
      </c>
      <c r="C856" t="s">
        <v>22</v>
      </c>
      <c r="D856">
        <v>5.0830000000000002</v>
      </c>
      <c r="E856" t="s">
        <v>16</v>
      </c>
      <c r="F856" t="s">
        <v>109</v>
      </c>
      <c r="G856" t="s">
        <v>22</v>
      </c>
      <c r="H856" t="s">
        <v>110</v>
      </c>
      <c r="I856">
        <v>36</v>
      </c>
      <c r="J856" t="s">
        <v>109</v>
      </c>
    </row>
    <row r="857" spans="1:10">
      <c r="A857">
        <v>121</v>
      </c>
      <c r="B857">
        <v>7</v>
      </c>
      <c r="C857" t="s">
        <v>15</v>
      </c>
      <c r="D857">
        <v>14.86</v>
      </c>
      <c r="E857" t="s">
        <v>19</v>
      </c>
      <c r="F857" t="s">
        <v>111</v>
      </c>
      <c r="G857" t="s">
        <v>22</v>
      </c>
      <c r="H857" t="s">
        <v>22</v>
      </c>
      <c r="I857">
        <v>40</v>
      </c>
      <c r="J857" t="s">
        <v>112</v>
      </c>
    </row>
    <row r="858" spans="1:10">
      <c r="A858">
        <v>121</v>
      </c>
      <c r="B858">
        <v>17</v>
      </c>
      <c r="C858" t="s">
        <v>15</v>
      </c>
      <c r="D858">
        <v>4.5860000000000003</v>
      </c>
      <c r="E858" t="s">
        <v>49</v>
      </c>
      <c r="F858" t="s">
        <v>113</v>
      </c>
      <c r="G858" t="s">
        <v>15</v>
      </c>
      <c r="H858" t="s">
        <v>110</v>
      </c>
      <c r="I858">
        <v>35</v>
      </c>
      <c r="J858">
        <v>0</v>
      </c>
    </row>
    <row r="859" spans="1:10">
      <c r="A859">
        <v>121</v>
      </c>
      <c r="B859">
        <v>18</v>
      </c>
      <c r="C859" t="s">
        <v>15</v>
      </c>
      <c r="D859">
        <v>6.4269999999999996</v>
      </c>
      <c r="E859" t="s">
        <v>49</v>
      </c>
      <c r="F859" t="s">
        <v>113</v>
      </c>
      <c r="G859" t="s">
        <v>15</v>
      </c>
      <c r="H859" t="s">
        <v>110</v>
      </c>
      <c r="I859">
        <v>25</v>
      </c>
      <c r="J859">
        <v>0</v>
      </c>
    </row>
    <row r="860" spans="1:10">
      <c r="A860">
        <v>121</v>
      </c>
      <c r="B860">
        <v>19</v>
      </c>
      <c r="C860" t="s">
        <v>22</v>
      </c>
      <c r="D860">
        <v>3.6419999999999999</v>
      </c>
      <c r="E860" t="s">
        <v>49</v>
      </c>
      <c r="F860" t="s">
        <v>113</v>
      </c>
      <c r="G860" t="s">
        <v>22</v>
      </c>
      <c r="H860" t="s">
        <v>110</v>
      </c>
      <c r="I860">
        <v>14</v>
      </c>
      <c r="J860">
        <v>0</v>
      </c>
    </row>
    <row r="861" spans="1:10">
      <c r="A861">
        <v>121</v>
      </c>
      <c r="B861">
        <v>20</v>
      </c>
      <c r="C861" t="s">
        <v>22</v>
      </c>
      <c r="D861">
        <v>9.1940000000000008</v>
      </c>
      <c r="E861" t="s">
        <v>49</v>
      </c>
      <c r="F861" t="s">
        <v>113</v>
      </c>
      <c r="G861" t="s">
        <v>22</v>
      </c>
      <c r="H861" t="s">
        <v>110</v>
      </c>
      <c r="I861">
        <v>8</v>
      </c>
      <c r="J861">
        <v>0</v>
      </c>
    </row>
    <row r="862" spans="1:10">
      <c r="A862">
        <v>121</v>
      </c>
      <c r="B862">
        <v>21</v>
      </c>
      <c r="C862" t="s">
        <v>22</v>
      </c>
      <c r="D862">
        <v>6.819</v>
      </c>
      <c r="E862" t="s">
        <v>49</v>
      </c>
      <c r="F862" t="s">
        <v>113</v>
      </c>
      <c r="G862" t="s">
        <v>22</v>
      </c>
      <c r="H862" t="s">
        <v>110</v>
      </c>
      <c r="I862">
        <v>4</v>
      </c>
      <c r="J862">
        <v>0</v>
      </c>
    </row>
    <row r="863" spans="1:10">
      <c r="A863">
        <v>121</v>
      </c>
      <c r="B863">
        <v>22</v>
      </c>
      <c r="C863" t="s">
        <v>15</v>
      </c>
      <c r="D863">
        <v>4.3150000000000004</v>
      </c>
      <c r="E863" t="s">
        <v>49</v>
      </c>
      <c r="F863" t="s">
        <v>113</v>
      </c>
      <c r="G863" t="s">
        <v>15</v>
      </c>
      <c r="H863" t="s">
        <v>110</v>
      </c>
      <c r="I863">
        <v>26</v>
      </c>
      <c r="J863">
        <v>0</v>
      </c>
    </row>
    <row r="864" spans="1:10">
      <c r="A864">
        <v>121</v>
      </c>
      <c r="B864">
        <v>23</v>
      </c>
      <c r="C864" t="s">
        <v>15</v>
      </c>
      <c r="D864">
        <v>5.4359999999999999</v>
      </c>
      <c r="E864" t="s">
        <v>49</v>
      </c>
      <c r="F864" t="s">
        <v>113</v>
      </c>
      <c r="G864" t="s">
        <v>15</v>
      </c>
      <c r="H864" t="s">
        <v>110</v>
      </c>
      <c r="I864">
        <v>18</v>
      </c>
      <c r="J864">
        <v>0</v>
      </c>
    </row>
    <row r="865" spans="1:10">
      <c r="A865">
        <v>121</v>
      </c>
      <c r="B865">
        <v>24</v>
      </c>
      <c r="C865" t="s">
        <v>22</v>
      </c>
      <c r="D865">
        <v>5.8280000000000003</v>
      </c>
      <c r="E865" t="s">
        <v>49</v>
      </c>
      <c r="F865" t="s">
        <v>113</v>
      </c>
      <c r="G865" t="s">
        <v>22</v>
      </c>
      <c r="H865" t="s">
        <v>110</v>
      </c>
      <c r="I865">
        <v>37</v>
      </c>
      <c r="J865">
        <v>0</v>
      </c>
    </row>
    <row r="866" spans="1:10">
      <c r="A866">
        <v>121</v>
      </c>
      <c r="B866">
        <v>25</v>
      </c>
      <c r="C866" t="s">
        <v>15</v>
      </c>
      <c r="D866">
        <v>5.7949999999999999</v>
      </c>
      <c r="E866" t="s">
        <v>66</v>
      </c>
      <c r="F866" t="s">
        <v>114</v>
      </c>
      <c r="G866" t="s">
        <v>15</v>
      </c>
      <c r="H866" t="s">
        <v>110</v>
      </c>
      <c r="I866">
        <v>17</v>
      </c>
      <c r="J866">
        <v>0</v>
      </c>
    </row>
    <row r="867" spans="1:10">
      <c r="A867">
        <v>121</v>
      </c>
      <c r="B867">
        <v>26</v>
      </c>
      <c r="C867" t="s">
        <v>22</v>
      </c>
      <c r="D867">
        <v>6.17</v>
      </c>
      <c r="E867" t="s">
        <v>66</v>
      </c>
      <c r="F867" t="s">
        <v>114</v>
      </c>
      <c r="G867" t="s">
        <v>22</v>
      </c>
      <c r="H867" t="s">
        <v>110</v>
      </c>
      <c r="I867">
        <v>2</v>
      </c>
      <c r="J867">
        <v>0</v>
      </c>
    </row>
    <row r="868" spans="1:10">
      <c r="A868">
        <v>121</v>
      </c>
      <c r="B868">
        <v>27</v>
      </c>
      <c r="C868" t="s">
        <v>15</v>
      </c>
      <c r="D868">
        <v>7.0019999999999998</v>
      </c>
      <c r="E868" t="s">
        <v>66</v>
      </c>
      <c r="F868" t="s">
        <v>114</v>
      </c>
      <c r="G868" t="s">
        <v>15</v>
      </c>
      <c r="H868" t="s">
        <v>110</v>
      </c>
      <c r="I868">
        <v>30</v>
      </c>
      <c r="J868">
        <v>0</v>
      </c>
    </row>
    <row r="869" spans="1:10">
      <c r="A869">
        <v>121</v>
      </c>
      <c r="B869">
        <v>28</v>
      </c>
      <c r="C869" t="s">
        <v>15</v>
      </c>
      <c r="D869">
        <v>7.0839999999999996</v>
      </c>
      <c r="E869" t="s">
        <v>66</v>
      </c>
      <c r="F869" t="s">
        <v>114</v>
      </c>
      <c r="G869" t="s">
        <v>15</v>
      </c>
      <c r="H869" t="s">
        <v>110</v>
      </c>
      <c r="I869">
        <v>6</v>
      </c>
      <c r="J869">
        <v>0</v>
      </c>
    </row>
    <row r="870" spans="1:10">
      <c r="A870">
        <v>121</v>
      </c>
      <c r="B870">
        <v>29</v>
      </c>
      <c r="C870" t="s">
        <v>15</v>
      </c>
      <c r="D870">
        <v>6.0030000000000001</v>
      </c>
      <c r="E870" t="s">
        <v>66</v>
      </c>
      <c r="F870" t="s">
        <v>114</v>
      </c>
      <c r="G870" t="s">
        <v>15</v>
      </c>
      <c r="H870" t="s">
        <v>110</v>
      </c>
      <c r="I870">
        <v>33</v>
      </c>
      <c r="J870">
        <v>0</v>
      </c>
    </row>
    <row r="871" spans="1:10">
      <c r="A871">
        <v>121</v>
      </c>
      <c r="B871">
        <v>30</v>
      </c>
      <c r="C871" t="s">
        <v>22</v>
      </c>
      <c r="D871">
        <v>6.851</v>
      </c>
      <c r="E871" t="s">
        <v>66</v>
      </c>
      <c r="F871" t="s">
        <v>114</v>
      </c>
      <c r="G871" t="s">
        <v>22</v>
      </c>
      <c r="H871" t="s">
        <v>110</v>
      </c>
      <c r="I871">
        <v>24</v>
      </c>
      <c r="J871">
        <v>0</v>
      </c>
    </row>
    <row r="872" spans="1:10">
      <c r="A872">
        <v>121</v>
      </c>
      <c r="B872">
        <v>31</v>
      </c>
      <c r="C872" t="s">
        <v>22</v>
      </c>
      <c r="D872">
        <v>3.85</v>
      </c>
      <c r="E872" t="s">
        <v>66</v>
      </c>
      <c r="F872" t="s">
        <v>114</v>
      </c>
      <c r="G872" t="s">
        <v>22</v>
      </c>
      <c r="H872" t="s">
        <v>110</v>
      </c>
      <c r="I872">
        <v>39</v>
      </c>
      <c r="J872">
        <v>0</v>
      </c>
    </row>
    <row r="873" spans="1:10">
      <c r="A873">
        <v>121</v>
      </c>
      <c r="B873">
        <v>32</v>
      </c>
      <c r="C873" t="s">
        <v>22</v>
      </c>
      <c r="D873">
        <v>6.8280000000000003</v>
      </c>
      <c r="E873" t="s">
        <v>66</v>
      </c>
      <c r="F873" t="s">
        <v>114</v>
      </c>
      <c r="G873" t="s">
        <v>22</v>
      </c>
      <c r="H873" t="s">
        <v>110</v>
      </c>
      <c r="I873">
        <v>12</v>
      </c>
      <c r="J873">
        <v>0</v>
      </c>
    </row>
    <row r="874" spans="1:10">
      <c r="A874">
        <v>121</v>
      </c>
      <c r="B874">
        <v>33</v>
      </c>
      <c r="C874" t="s">
        <v>22</v>
      </c>
      <c r="D874">
        <v>3.4980000000000002</v>
      </c>
      <c r="E874" t="s">
        <v>83</v>
      </c>
      <c r="F874" t="s">
        <v>115</v>
      </c>
      <c r="G874" t="s">
        <v>22</v>
      </c>
      <c r="H874" t="s">
        <v>110</v>
      </c>
      <c r="I874">
        <v>23</v>
      </c>
      <c r="J874">
        <v>0</v>
      </c>
    </row>
    <row r="875" spans="1:10">
      <c r="A875">
        <v>121</v>
      </c>
      <c r="B875">
        <v>34</v>
      </c>
      <c r="C875" t="s">
        <v>15</v>
      </c>
      <c r="D875">
        <v>7.0030000000000001</v>
      </c>
      <c r="E875" t="s">
        <v>83</v>
      </c>
      <c r="F875" t="s">
        <v>115</v>
      </c>
      <c r="G875" t="s">
        <v>15</v>
      </c>
      <c r="H875" t="s">
        <v>110</v>
      </c>
      <c r="I875">
        <v>19</v>
      </c>
      <c r="J875">
        <v>0</v>
      </c>
    </row>
    <row r="876" spans="1:10">
      <c r="A876">
        <v>121</v>
      </c>
      <c r="B876">
        <v>35</v>
      </c>
      <c r="C876" t="s">
        <v>22</v>
      </c>
      <c r="D876">
        <v>3.0030000000000001</v>
      </c>
      <c r="E876" t="s">
        <v>83</v>
      </c>
      <c r="F876" t="s">
        <v>115</v>
      </c>
      <c r="G876" t="s">
        <v>22</v>
      </c>
      <c r="H876" t="s">
        <v>110</v>
      </c>
      <c r="I876">
        <v>11</v>
      </c>
      <c r="J876">
        <v>0</v>
      </c>
    </row>
    <row r="877" spans="1:10">
      <c r="A877">
        <v>121</v>
      </c>
      <c r="B877">
        <v>36</v>
      </c>
      <c r="C877" t="s">
        <v>22</v>
      </c>
      <c r="D877">
        <v>3.274</v>
      </c>
      <c r="E877" t="s">
        <v>83</v>
      </c>
      <c r="F877" t="s">
        <v>115</v>
      </c>
      <c r="G877" t="s">
        <v>22</v>
      </c>
      <c r="H877" t="s">
        <v>110</v>
      </c>
      <c r="I877">
        <v>29</v>
      </c>
      <c r="J877">
        <v>0</v>
      </c>
    </row>
    <row r="878" spans="1:10">
      <c r="A878">
        <v>121</v>
      </c>
      <c r="B878">
        <v>37</v>
      </c>
      <c r="C878" t="s">
        <v>15</v>
      </c>
      <c r="D878">
        <v>7.7859999999999996</v>
      </c>
      <c r="E878" t="s">
        <v>83</v>
      </c>
      <c r="F878" t="s">
        <v>115</v>
      </c>
      <c r="G878" t="s">
        <v>15</v>
      </c>
      <c r="H878" t="s">
        <v>110</v>
      </c>
      <c r="I878">
        <v>3</v>
      </c>
      <c r="J878">
        <v>0</v>
      </c>
    </row>
    <row r="879" spans="1:10">
      <c r="A879">
        <v>121</v>
      </c>
      <c r="B879">
        <v>38</v>
      </c>
      <c r="C879" t="s">
        <v>22</v>
      </c>
      <c r="D879">
        <v>4.1710000000000003</v>
      </c>
      <c r="E879" t="s">
        <v>83</v>
      </c>
      <c r="F879" t="s">
        <v>115</v>
      </c>
      <c r="G879" t="s">
        <v>22</v>
      </c>
      <c r="H879" t="s">
        <v>110</v>
      </c>
      <c r="I879">
        <v>9</v>
      </c>
      <c r="J879">
        <v>0</v>
      </c>
    </row>
    <row r="880" spans="1:10">
      <c r="A880">
        <v>121</v>
      </c>
      <c r="B880">
        <v>39</v>
      </c>
      <c r="C880" t="s">
        <v>15</v>
      </c>
      <c r="D880">
        <v>5.0750000000000002</v>
      </c>
      <c r="E880" t="s">
        <v>83</v>
      </c>
      <c r="F880" t="s">
        <v>115</v>
      </c>
      <c r="G880" t="s">
        <v>15</v>
      </c>
      <c r="H880" t="s">
        <v>110</v>
      </c>
      <c r="I880">
        <v>34</v>
      </c>
      <c r="J880">
        <v>0</v>
      </c>
    </row>
    <row r="881" spans="1:10">
      <c r="A881">
        <v>121</v>
      </c>
      <c r="B881">
        <v>40</v>
      </c>
      <c r="C881" t="s">
        <v>15</v>
      </c>
      <c r="D881">
        <v>3.4729999999999999</v>
      </c>
      <c r="E881" t="s">
        <v>83</v>
      </c>
      <c r="F881" t="s">
        <v>115</v>
      </c>
      <c r="G881" t="s">
        <v>15</v>
      </c>
      <c r="H881" t="s">
        <v>110</v>
      </c>
      <c r="I881">
        <v>38</v>
      </c>
      <c r="J881">
        <v>0</v>
      </c>
    </row>
    <row r="882" spans="1:10">
      <c r="A882">
        <v>122</v>
      </c>
      <c r="B882">
        <v>4</v>
      </c>
      <c r="C882" t="s">
        <v>15</v>
      </c>
      <c r="D882">
        <v>6.907</v>
      </c>
      <c r="E882" t="s">
        <v>19</v>
      </c>
      <c r="F882" t="s">
        <v>111</v>
      </c>
      <c r="G882" t="s">
        <v>15</v>
      </c>
      <c r="H882" t="s">
        <v>110</v>
      </c>
      <c r="I882">
        <v>2</v>
      </c>
      <c r="J882" t="s">
        <v>111</v>
      </c>
    </row>
    <row r="883" spans="1:10">
      <c r="A883">
        <v>122</v>
      </c>
      <c r="B883">
        <v>13</v>
      </c>
      <c r="C883" t="s">
        <v>22</v>
      </c>
      <c r="D883">
        <v>23.25</v>
      </c>
      <c r="E883" t="s">
        <v>16</v>
      </c>
      <c r="F883" t="s">
        <v>109</v>
      </c>
      <c r="G883" t="s">
        <v>15</v>
      </c>
      <c r="H883" t="s">
        <v>22</v>
      </c>
      <c r="I883">
        <v>4</v>
      </c>
      <c r="J883" t="s">
        <v>116</v>
      </c>
    </row>
    <row r="884" spans="1:10">
      <c r="A884">
        <v>122</v>
      </c>
      <c r="B884">
        <v>6</v>
      </c>
      <c r="C884" t="s">
        <v>15</v>
      </c>
      <c r="D884">
        <v>11.07</v>
      </c>
      <c r="E884" t="s">
        <v>19</v>
      </c>
      <c r="F884" t="s">
        <v>111</v>
      </c>
      <c r="G884" t="s">
        <v>15</v>
      </c>
      <c r="H884" t="s">
        <v>110</v>
      </c>
      <c r="I884">
        <v>7</v>
      </c>
      <c r="J884" t="s">
        <v>111</v>
      </c>
    </row>
    <row r="885" spans="1:10">
      <c r="A885">
        <v>122</v>
      </c>
      <c r="B885">
        <v>14</v>
      </c>
      <c r="C885" t="s">
        <v>15</v>
      </c>
      <c r="D885">
        <v>10.25</v>
      </c>
      <c r="E885" t="s">
        <v>16</v>
      </c>
      <c r="F885" t="s">
        <v>109</v>
      </c>
      <c r="G885" t="s">
        <v>22</v>
      </c>
      <c r="H885" t="s">
        <v>22</v>
      </c>
      <c r="I885">
        <v>9</v>
      </c>
      <c r="J885" t="s">
        <v>116</v>
      </c>
    </row>
    <row r="886" spans="1:10">
      <c r="A886">
        <v>122</v>
      </c>
      <c r="B886">
        <v>15</v>
      </c>
      <c r="C886" t="s">
        <v>15</v>
      </c>
      <c r="D886">
        <v>7.7130000000000001</v>
      </c>
      <c r="E886" t="s">
        <v>16</v>
      </c>
      <c r="F886" t="s">
        <v>109</v>
      </c>
      <c r="G886" t="s">
        <v>22</v>
      </c>
      <c r="H886" t="s">
        <v>22</v>
      </c>
      <c r="I886">
        <v>12</v>
      </c>
      <c r="J886" t="s">
        <v>116</v>
      </c>
    </row>
    <row r="887" spans="1:10">
      <c r="A887">
        <v>122</v>
      </c>
      <c r="B887">
        <v>5</v>
      </c>
      <c r="C887" t="s">
        <v>22</v>
      </c>
      <c r="D887">
        <v>17.420000000000002</v>
      </c>
      <c r="E887" t="s">
        <v>19</v>
      </c>
      <c r="F887" t="s">
        <v>111</v>
      </c>
      <c r="G887" t="s">
        <v>22</v>
      </c>
      <c r="H887" t="s">
        <v>110</v>
      </c>
      <c r="I887">
        <v>13</v>
      </c>
      <c r="J887" t="s">
        <v>111</v>
      </c>
    </row>
    <row r="888" spans="1:10">
      <c r="A888">
        <v>122</v>
      </c>
      <c r="B888">
        <v>11</v>
      </c>
      <c r="C888" t="s">
        <v>22</v>
      </c>
      <c r="D888">
        <v>10.220000000000001</v>
      </c>
      <c r="E888" t="s">
        <v>16</v>
      </c>
      <c r="F888" t="s">
        <v>109</v>
      </c>
      <c r="G888" t="s">
        <v>15</v>
      </c>
      <c r="H888" t="s">
        <v>22</v>
      </c>
      <c r="I888">
        <v>18</v>
      </c>
      <c r="J888" t="s">
        <v>116</v>
      </c>
    </row>
    <row r="889" spans="1:10">
      <c r="A889">
        <v>122</v>
      </c>
      <c r="B889">
        <v>7</v>
      </c>
      <c r="C889" t="s">
        <v>22</v>
      </c>
      <c r="D889">
        <v>7.907</v>
      </c>
      <c r="E889" t="s">
        <v>19</v>
      </c>
      <c r="F889" t="s">
        <v>111</v>
      </c>
      <c r="G889" t="s">
        <v>22</v>
      </c>
      <c r="H889" t="s">
        <v>110</v>
      </c>
      <c r="I889">
        <v>19</v>
      </c>
      <c r="J889" t="s">
        <v>111</v>
      </c>
    </row>
    <row r="890" spans="1:10">
      <c r="A890">
        <v>122</v>
      </c>
      <c r="B890">
        <v>16</v>
      </c>
      <c r="C890" t="s">
        <v>22</v>
      </c>
      <c r="D890">
        <v>10.82</v>
      </c>
      <c r="E890" t="s">
        <v>16</v>
      </c>
      <c r="F890" t="s">
        <v>109</v>
      </c>
      <c r="G890" t="s">
        <v>15</v>
      </c>
      <c r="H890" t="s">
        <v>22</v>
      </c>
      <c r="I890">
        <v>22</v>
      </c>
      <c r="J890" t="s">
        <v>116</v>
      </c>
    </row>
    <row r="891" spans="1:10">
      <c r="A891">
        <v>122</v>
      </c>
      <c r="B891">
        <v>8</v>
      </c>
      <c r="C891" t="s">
        <v>22</v>
      </c>
      <c r="D891">
        <v>5.94</v>
      </c>
      <c r="E891" t="s">
        <v>19</v>
      </c>
      <c r="F891" t="s">
        <v>111</v>
      </c>
      <c r="G891" t="s">
        <v>22</v>
      </c>
      <c r="H891" t="s">
        <v>110</v>
      </c>
      <c r="I891">
        <v>24</v>
      </c>
      <c r="J891" t="s">
        <v>111</v>
      </c>
    </row>
    <row r="892" spans="1:10">
      <c r="A892">
        <v>122</v>
      </c>
      <c r="B892">
        <v>12</v>
      </c>
      <c r="C892" t="s">
        <v>15</v>
      </c>
      <c r="D892">
        <v>7.306</v>
      </c>
      <c r="E892" t="s">
        <v>16</v>
      </c>
      <c r="F892" t="s">
        <v>109</v>
      </c>
      <c r="G892" t="s">
        <v>22</v>
      </c>
      <c r="H892" t="s">
        <v>22</v>
      </c>
      <c r="I892">
        <v>28</v>
      </c>
      <c r="J892" t="s">
        <v>116</v>
      </c>
    </row>
    <row r="893" spans="1:10">
      <c r="A893">
        <v>122</v>
      </c>
      <c r="B893">
        <v>3</v>
      </c>
      <c r="C893" t="s">
        <v>15</v>
      </c>
      <c r="D893">
        <v>4.5529999999999999</v>
      </c>
      <c r="E893" t="s">
        <v>19</v>
      </c>
      <c r="F893" t="s">
        <v>111</v>
      </c>
      <c r="G893" t="s">
        <v>15</v>
      </c>
      <c r="H893" t="s">
        <v>110</v>
      </c>
      <c r="I893">
        <v>30</v>
      </c>
      <c r="J893" t="s">
        <v>111</v>
      </c>
    </row>
    <row r="894" spans="1:10">
      <c r="A894">
        <v>122</v>
      </c>
      <c r="B894">
        <v>9</v>
      </c>
      <c r="C894" t="s">
        <v>22</v>
      </c>
      <c r="D894">
        <v>10.49</v>
      </c>
      <c r="E894" t="s">
        <v>16</v>
      </c>
      <c r="F894" t="s">
        <v>109</v>
      </c>
      <c r="G894" t="s">
        <v>15</v>
      </c>
      <c r="H894" t="s">
        <v>22</v>
      </c>
      <c r="I894">
        <v>34</v>
      </c>
      <c r="J894" t="s">
        <v>116</v>
      </c>
    </row>
    <row r="895" spans="1:10">
      <c r="A895">
        <v>122</v>
      </c>
      <c r="B895">
        <v>1</v>
      </c>
      <c r="C895" t="s">
        <v>22</v>
      </c>
      <c r="D895">
        <v>4.4029999999999996</v>
      </c>
      <c r="E895" t="s">
        <v>19</v>
      </c>
      <c r="F895" t="s">
        <v>111</v>
      </c>
      <c r="G895" t="s">
        <v>22</v>
      </c>
      <c r="H895" t="s">
        <v>110</v>
      </c>
      <c r="I895">
        <v>35</v>
      </c>
      <c r="J895" t="s">
        <v>111</v>
      </c>
    </row>
    <row r="896" spans="1:10">
      <c r="A896">
        <v>122</v>
      </c>
      <c r="B896">
        <v>2</v>
      </c>
      <c r="C896" t="s">
        <v>15</v>
      </c>
      <c r="D896">
        <v>4.8650000000000002</v>
      </c>
      <c r="E896" t="s">
        <v>19</v>
      </c>
      <c r="F896" t="s">
        <v>111</v>
      </c>
      <c r="G896" t="s">
        <v>15</v>
      </c>
      <c r="H896" t="s">
        <v>110</v>
      </c>
      <c r="I896">
        <v>39</v>
      </c>
      <c r="J896" t="s">
        <v>111</v>
      </c>
    </row>
    <row r="897" spans="1:10">
      <c r="A897">
        <v>122</v>
      </c>
      <c r="B897">
        <v>10</v>
      </c>
      <c r="C897" t="s">
        <v>22</v>
      </c>
      <c r="D897">
        <v>6.85</v>
      </c>
      <c r="E897" t="s">
        <v>16</v>
      </c>
      <c r="F897" t="s">
        <v>109</v>
      </c>
      <c r="G897" t="s">
        <v>22</v>
      </c>
      <c r="H897" t="s">
        <v>110</v>
      </c>
      <c r="I897">
        <v>40</v>
      </c>
      <c r="J897" t="s">
        <v>109</v>
      </c>
    </row>
    <row r="898" spans="1:10">
      <c r="A898">
        <v>122</v>
      </c>
      <c r="B898">
        <v>17</v>
      </c>
      <c r="C898" t="s">
        <v>15</v>
      </c>
      <c r="D898">
        <v>6.22</v>
      </c>
      <c r="E898" t="s">
        <v>49</v>
      </c>
      <c r="F898" t="s">
        <v>113</v>
      </c>
      <c r="G898" t="s">
        <v>15</v>
      </c>
      <c r="H898" t="s">
        <v>110</v>
      </c>
      <c r="I898">
        <v>23</v>
      </c>
      <c r="J898">
        <v>0</v>
      </c>
    </row>
    <row r="899" spans="1:10">
      <c r="A899">
        <v>122</v>
      </c>
      <c r="B899">
        <v>18</v>
      </c>
      <c r="C899" t="s">
        <v>15</v>
      </c>
      <c r="D899">
        <v>7.1719999999999997</v>
      </c>
      <c r="E899" t="s">
        <v>49</v>
      </c>
      <c r="F899" t="s">
        <v>113</v>
      </c>
      <c r="G899" t="s">
        <v>15</v>
      </c>
      <c r="H899" t="s">
        <v>110</v>
      </c>
      <c r="I899">
        <v>10</v>
      </c>
      <c r="J899">
        <v>0</v>
      </c>
    </row>
    <row r="900" spans="1:10">
      <c r="A900">
        <v>122</v>
      </c>
      <c r="B900">
        <v>19</v>
      </c>
      <c r="C900" t="s">
        <v>22</v>
      </c>
      <c r="D900">
        <v>16.329999999999998</v>
      </c>
      <c r="E900" t="s">
        <v>49</v>
      </c>
      <c r="F900" t="s">
        <v>113</v>
      </c>
      <c r="G900" t="s">
        <v>22</v>
      </c>
      <c r="H900" t="s">
        <v>110</v>
      </c>
      <c r="I900">
        <v>1</v>
      </c>
      <c r="J900">
        <v>0</v>
      </c>
    </row>
    <row r="901" spans="1:10">
      <c r="A901">
        <v>122</v>
      </c>
      <c r="B901">
        <v>20</v>
      </c>
      <c r="C901" t="s">
        <v>22</v>
      </c>
      <c r="D901">
        <v>3.819</v>
      </c>
      <c r="E901" t="s">
        <v>49</v>
      </c>
      <c r="F901" t="s">
        <v>113</v>
      </c>
      <c r="G901" t="s">
        <v>22</v>
      </c>
      <c r="H901" t="s">
        <v>110</v>
      </c>
      <c r="I901">
        <v>27</v>
      </c>
      <c r="J901">
        <v>0</v>
      </c>
    </row>
    <row r="902" spans="1:10">
      <c r="A902">
        <v>122</v>
      </c>
      <c r="B902">
        <v>21</v>
      </c>
      <c r="C902" t="s">
        <v>22</v>
      </c>
      <c r="D902">
        <v>7.1859999999999999</v>
      </c>
      <c r="E902" t="s">
        <v>49</v>
      </c>
      <c r="F902" t="s">
        <v>113</v>
      </c>
      <c r="G902" t="s">
        <v>22</v>
      </c>
      <c r="H902" t="s">
        <v>110</v>
      </c>
      <c r="I902">
        <v>37</v>
      </c>
      <c r="J902">
        <v>0</v>
      </c>
    </row>
    <row r="903" spans="1:10">
      <c r="A903">
        <v>122</v>
      </c>
      <c r="B903">
        <v>22</v>
      </c>
      <c r="C903" t="s">
        <v>15</v>
      </c>
      <c r="D903">
        <v>3.3370000000000002</v>
      </c>
      <c r="E903" t="s">
        <v>49</v>
      </c>
      <c r="F903" t="s">
        <v>113</v>
      </c>
      <c r="G903" t="s">
        <v>15</v>
      </c>
      <c r="H903" t="s">
        <v>110</v>
      </c>
      <c r="I903">
        <v>32</v>
      </c>
      <c r="J903">
        <v>0</v>
      </c>
    </row>
    <row r="904" spans="1:10">
      <c r="A904">
        <v>122</v>
      </c>
      <c r="B904">
        <v>23</v>
      </c>
      <c r="C904" t="s">
        <v>15</v>
      </c>
      <c r="D904">
        <v>5.7469999999999999</v>
      </c>
      <c r="E904" t="s">
        <v>49</v>
      </c>
      <c r="F904" t="s">
        <v>113</v>
      </c>
      <c r="G904" t="s">
        <v>15</v>
      </c>
      <c r="H904" t="s">
        <v>110</v>
      </c>
      <c r="I904">
        <v>15</v>
      </c>
      <c r="J904">
        <v>0</v>
      </c>
    </row>
    <row r="905" spans="1:10">
      <c r="A905">
        <v>122</v>
      </c>
      <c r="B905">
        <v>24</v>
      </c>
      <c r="C905" t="s">
        <v>22</v>
      </c>
      <c r="D905">
        <v>5.0919999999999996</v>
      </c>
      <c r="E905" t="s">
        <v>49</v>
      </c>
      <c r="F905" t="s">
        <v>113</v>
      </c>
      <c r="G905" t="s">
        <v>22</v>
      </c>
      <c r="H905" t="s">
        <v>110</v>
      </c>
      <c r="I905">
        <v>16</v>
      </c>
      <c r="J905">
        <v>0</v>
      </c>
    </row>
    <row r="906" spans="1:10">
      <c r="A906">
        <v>122</v>
      </c>
      <c r="B906">
        <v>25</v>
      </c>
      <c r="C906" t="s">
        <v>15</v>
      </c>
      <c r="D906">
        <v>5.4420000000000002</v>
      </c>
      <c r="E906" t="s">
        <v>66</v>
      </c>
      <c r="F906" t="s">
        <v>114</v>
      </c>
      <c r="G906" t="s">
        <v>15</v>
      </c>
      <c r="H906" t="s">
        <v>110</v>
      </c>
      <c r="I906">
        <v>29</v>
      </c>
      <c r="J906">
        <v>0</v>
      </c>
    </row>
    <row r="907" spans="1:10">
      <c r="A907">
        <v>122</v>
      </c>
      <c r="B907">
        <v>26</v>
      </c>
      <c r="C907" t="s">
        <v>22</v>
      </c>
      <c r="D907">
        <v>7.1390000000000002</v>
      </c>
      <c r="E907" t="s">
        <v>66</v>
      </c>
      <c r="F907" t="s">
        <v>114</v>
      </c>
      <c r="G907" t="s">
        <v>22</v>
      </c>
      <c r="H907" t="s">
        <v>110</v>
      </c>
      <c r="I907">
        <v>5</v>
      </c>
      <c r="J907">
        <v>0</v>
      </c>
    </row>
    <row r="908" spans="1:10">
      <c r="A908">
        <v>122</v>
      </c>
      <c r="B908">
        <v>27</v>
      </c>
      <c r="C908" t="s">
        <v>15</v>
      </c>
      <c r="D908">
        <v>6.6509999999999998</v>
      </c>
      <c r="E908" t="s">
        <v>66</v>
      </c>
      <c r="F908" t="s">
        <v>114</v>
      </c>
      <c r="G908" t="s">
        <v>15</v>
      </c>
      <c r="H908" t="s">
        <v>110</v>
      </c>
      <c r="I908">
        <v>25</v>
      </c>
      <c r="J908">
        <v>0</v>
      </c>
    </row>
    <row r="909" spans="1:10">
      <c r="A909">
        <v>122</v>
      </c>
      <c r="B909">
        <v>28</v>
      </c>
      <c r="C909" t="s">
        <v>15</v>
      </c>
      <c r="D909">
        <v>6.25</v>
      </c>
      <c r="E909" t="s">
        <v>66</v>
      </c>
      <c r="F909" t="s">
        <v>114</v>
      </c>
      <c r="G909" t="s">
        <v>15</v>
      </c>
      <c r="H909" t="s">
        <v>110</v>
      </c>
      <c r="I909">
        <v>6</v>
      </c>
      <c r="J909">
        <v>0</v>
      </c>
    </row>
    <row r="910" spans="1:10">
      <c r="A910">
        <v>122</v>
      </c>
      <c r="B910">
        <v>29</v>
      </c>
      <c r="C910" t="s">
        <v>15</v>
      </c>
      <c r="D910">
        <v>4.4340000000000002</v>
      </c>
      <c r="E910" t="s">
        <v>66</v>
      </c>
      <c r="F910" t="s">
        <v>114</v>
      </c>
      <c r="G910" t="s">
        <v>15</v>
      </c>
      <c r="H910" t="s">
        <v>110</v>
      </c>
      <c r="I910">
        <v>38</v>
      </c>
      <c r="J910">
        <v>0</v>
      </c>
    </row>
    <row r="911" spans="1:10">
      <c r="A911">
        <v>122</v>
      </c>
      <c r="B911">
        <v>30</v>
      </c>
      <c r="C911" t="s">
        <v>22</v>
      </c>
      <c r="D911">
        <v>6.282</v>
      </c>
      <c r="E911" t="s">
        <v>66</v>
      </c>
      <c r="F911" t="s">
        <v>114</v>
      </c>
      <c r="G911" t="s">
        <v>22</v>
      </c>
      <c r="H911" t="s">
        <v>110</v>
      </c>
      <c r="I911">
        <v>20</v>
      </c>
      <c r="J911">
        <v>0</v>
      </c>
    </row>
    <row r="912" spans="1:10">
      <c r="A912">
        <v>122</v>
      </c>
      <c r="B912">
        <v>31</v>
      </c>
      <c r="C912" t="s">
        <v>22</v>
      </c>
      <c r="D912">
        <v>5.2990000000000004</v>
      </c>
      <c r="E912" t="s">
        <v>66</v>
      </c>
      <c r="F912" t="s">
        <v>114</v>
      </c>
      <c r="G912" t="s">
        <v>22</v>
      </c>
      <c r="H912" t="s">
        <v>110</v>
      </c>
      <c r="I912">
        <v>33</v>
      </c>
      <c r="J912">
        <v>0</v>
      </c>
    </row>
    <row r="913" spans="1:10">
      <c r="A913">
        <v>122</v>
      </c>
      <c r="B913">
        <v>32</v>
      </c>
      <c r="C913" t="s">
        <v>22</v>
      </c>
      <c r="D913">
        <v>4.2169999999999996</v>
      </c>
      <c r="E913" t="s">
        <v>66</v>
      </c>
      <c r="F913" t="s">
        <v>114</v>
      </c>
      <c r="G913" t="s">
        <v>22</v>
      </c>
      <c r="H913" t="s">
        <v>110</v>
      </c>
      <c r="I913">
        <v>11</v>
      </c>
      <c r="J913">
        <v>0</v>
      </c>
    </row>
    <row r="914" spans="1:10">
      <c r="A914">
        <v>122</v>
      </c>
      <c r="B914">
        <v>33</v>
      </c>
      <c r="C914" t="s">
        <v>22</v>
      </c>
      <c r="D914">
        <v>4.3620000000000001</v>
      </c>
      <c r="E914" t="s">
        <v>83</v>
      </c>
      <c r="F914" t="s">
        <v>115</v>
      </c>
      <c r="G914" t="s">
        <v>22</v>
      </c>
      <c r="H914" t="s">
        <v>110</v>
      </c>
      <c r="I914">
        <v>14</v>
      </c>
      <c r="J914">
        <v>0</v>
      </c>
    </row>
    <row r="915" spans="1:10">
      <c r="A915">
        <v>122</v>
      </c>
      <c r="B915">
        <v>34</v>
      </c>
      <c r="C915" t="s">
        <v>15</v>
      </c>
      <c r="D915">
        <v>6.5060000000000002</v>
      </c>
      <c r="E915" t="s">
        <v>83</v>
      </c>
      <c r="F915" t="s">
        <v>115</v>
      </c>
      <c r="G915" t="s">
        <v>15</v>
      </c>
      <c r="H915" t="s">
        <v>110</v>
      </c>
      <c r="I915">
        <v>21</v>
      </c>
      <c r="J915">
        <v>0</v>
      </c>
    </row>
    <row r="916" spans="1:10">
      <c r="A916">
        <v>122</v>
      </c>
      <c r="B916">
        <v>35</v>
      </c>
      <c r="C916" t="s">
        <v>22</v>
      </c>
      <c r="D916">
        <v>7.7720000000000002</v>
      </c>
      <c r="E916" t="s">
        <v>83</v>
      </c>
      <c r="F916" t="s">
        <v>115</v>
      </c>
      <c r="G916" t="s">
        <v>22</v>
      </c>
      <c r="H916" t="s">
        <v>110</v>
      </c>
      <c r="I916">
        <v>17</v>
      </c>
      <c r="J916">
        <v>0</v>
      </c>
    </row>
    <row r="917" spans="1:10">
      <c r="A917">
        <v>122</v>
      </c>
      <c r="B917">
        <v>36</v>
      </c>
      <c r="C917" t="s">
        <v>22</v>
      </c>
      <c r="D917">
        <v>5.5789999999999997</v>
      </c>
      <c r="E917" t="s">
        <v>83</v>
      </c>
      <c r="F917" t="s">
        <v>115</v>
      </c>
      <c r="G917" t="s">
        <v>22</v>
      </c>
      <c r="H917" t="s">
        <v>110</v>
      </c>
      <c r="I917">
        <v>3</v>
      </c>
      <c r="J917">
        <v>0</v>
      </c>
    </row>
    <row r="918" spans="1:10">
      <c r="A918">
        <v>122</v>
      </c>
      <c r="B918">
        <v>37</v>
      </c>
      <c r="C918" t="s">
        <v>15</v>
      </c>
      <c r="D918">
        <v>5.2590000000000003</v>
      </c>
      <c r="E918" t="s">
        <v>83</v>
      </c>
      <c r="F918" t="s">
        <v>115</v>
      </c>
      <c r="G918" t="s">
        <v>15</v>
      </c>
      <c r="H918" t="s">
        <v>110</v>
      </c>
      <c r="I918">
        <v>36</v>
      </c>
      <c r="J918">
        <v>0</v>
      </c>
    </row>
    <row r="919" spans="1:10">
      <c r="A919">
        <v>122</v>
      </c>
      <c r="B919">
        <v>38</v>
      </c>
      <c r="C919" t="s">
        <v>22</v>
      </c>
      <c r="D919">
        <v>3.09</v>
      </c>
      <c r="E919" t="s">
        <v>83</v>
      </c>
      <c r="F919" t="s">
        <v>115</v>
      </c>
      <c r="G919" t="s">
        <v>22</v>
      </c>
      <c r="H919" t="s">
        <v>110</v>
      </c>
      <c r="I919">
        <v>8</v>
      </c>
      <c r="J919">
        <v>0</v>
      </c>
    </row>
    <row r="920" spans="1:10">
      <c r="A920">
        <v>122</v>
      </c>
      <c r="B920">
        <v>39</v>
      </c>
      <c r="C920" t="s">
        <v>15</v>
      </c>
      <c r="D920">
        <v>4.819</v>
      </c>
      <c r="E920" t="s">
        <v>83</v>
      </c>
      <c r="F920" t="s">
        <v>115</v>
      </c>
      <c r="G920" t="s">
        <v>15</v>
      </c>
      <c r="H920" t="s">
        <v>110</v>
      </c>
      <c r="I920">
        <v>26</v>
      </c>
      <c r="J920">
        <v>0</v>
      </c>
    </row>
    <row r="921" spans="1:10">
      <c r="A921">
        <v>122</v>
      </c>
      <c r="B921">
        <v>40</v>
      </c>
      <c r="C921" t="s">
        <v>15</v>
      </c>
      <c r="D921">
        <v>4.6340000000000003</v>
      </c>
      <c r="E921" t="s">
        <v>83</v>
      </c>
      <c r="F921" t="s">
        <v>115</v>
      </c>
      <c r="G921" t="s">
        <v>15</v>
      </c>
      <c r="H921" t="s">
        <v>110</v>
      </c>
      <c r="I921">
        <v>31</v>
      </c>
      <c r="J921">
        <v>0</v>
      </c>
    </row>
    <row r="922" spans="1:10">
      <c r="A922">
        <v>123</v>
      </c>
      <c r="B922">
        <v>1</v>
      </c>
      <c r="C922" t="s">
        <v>22</v>
      </c>
      <c r="D922">
        <v>5.3529999999999998</v>
      </c>
      <c r="E922" t="s">
        <v>19</v>
      </c>
      <c r="F922" t="s">
        <v>111</v>
      </c>
      <c r="G922" t="s">
        <v>22</v>
      </c>
      <c r="H922" t="s">
        <v>110</v>
      </c>
      <c r="I922">
        <v>1</v>
      </c>
      <c r="J922" t="s">
        <v>111</v>
      </c>
    </row>
    <row r="923" spans="1:10">
      <c r="A923">
        <v>123</v>
      </c>
      <c r="B923">
        <v>12</v>
      </c>
      <c r="C923" t="s">
        <v>15</v>
      </c>
      <c r="D923">
        <v>5.2590000000000003</v>
      </c>
      <c r="E923" t="s">
        <v>16</v>
      </c>
      <c r="F923" t="s">
        <v>109</v>
      </c>
      <c r="G923" t="s">
        <v>22</v>
      </c>
      <c r="H923" t="s">
        <v>22</v>
      </c>
      <c r="I923">
        <v>2</v>
      </c>
      <c r="J923" t="s">
        <v>116</v>
      </c>
    </row>
    <row r="924" spans="1:10">
      <c r="A924">
        <v>123</v>
      </c>
      <c r="B924">
        <v>8</v>
      </c>
      <c r="C924" t="s">
        <v>22</v>
      </c>
      <c r="D924">
        <v>3.355</v>
      </c>
      <c r="E924" t="s">
        <v>19</v>
      </c>
      <c r="F924" t="s">
        <v>111</v>
      </c>
      <c r="G924" t="s">
        <v>22</v>
      </c>
      <c r="H924" t="s">
        <v>110</v>
      </c>
      <c r="I924">
        <v>6</v>
      </c>
      <c r="J924" t="s">
        <v>111</v>
      </c>
    </row>
    <row r="925" spans="1:10">
      <c r="A925">
        <v>123</v>
      </c>
      <c r="B925">
        <v>14</v>
      </c>
      <c r="C925" t="s">
        <v>15</v>
      </c>
      <c r="D925">
        <v>3.5230000000000001</v>
      </c>
      <c r="E925" t="s">
        <v>16</v>
      </c>
      <c r="F925" t="s">
        <v>109</v>
      </c>
      <c r="G925" t="s">
        <v>22</v>
      </c>
      <c r="H925" t="s">
        <v>22</v>
      </c>
      <c r="I925">
        <v>9</v>
      </c>
      <c r="J925" t="s">
        <v>116</v>
      </c>
    </row>
    <row r="926" spans="1:10">
      <c r="A926">
        <v>123</v>
      </c>
      <c r="B926">
        <v>9</v>
      </c>
      <c r="C926" t="s">
        <v>22</v>
      </c>
      <c r="D926">
        <v>2.827</v>
      </c>
      <c r="E926" t="s">
        <v>16</v>
      </c>
      <c r="F926" t="s">
        <v>109</v>
      </c>
      <c r="G926" t="s">
        <v>15</v>
      </c>
      <c r="H926" t="s">
        <v>22</v>
      </c>
      <c r="I926">
        <v>11</v>
      </c>
      <c r="J926" t="s">
        <v>116</v>
      </c>
    </row>
    <row r="927" spans="1:10">
      <c r="A927">
        <v>123</v>
      </c>
      <c r="B927">
        <v>3</v>
      </c>
      <c r="C927" t="s">
        <v>15</v>
      </c>
      <c r="D927">
        <v>2.762</v>
      </c>
      <c r="E927" t="s">
        <v>19</v>
      </c>
      <c r="F927" t="s">
        <v>111</v>
      </c>
      <c r="G927" t="s">
        <v>15</v>
      </c>
      <c r="H927" t="s">
        <v>110</v>
      </c>
      <c r="I927">
        <v>14</v>
      </c>
      <c r="J927" t="s">
        <v>111</v>
      </c>
    </row>
    <row r="928" spans="1:10">
      <c r="A928">
        <v>123</v>
      </c>
      <c r="B928">
        <v>5</v>
      </c>
      <c r="C928" t="s">
        <v>22</v>
      </c>
      <c r="D928">
        <v>3.5059999999999998</v>
      </c>
      <c r="E928" t="s">
        <v>19</v>
      </c>
      <c r="F928" t="s">
        <v>111</v>
      </c>
      <c r="G928" t="s">
        <v>22</v>
      </c>
      <c r="H928" t="s">
        <v>110</v>
      </c>
      <c r="I928">
        <v>19</v>
      </c>
      <c r="J928" t="s">
        <v>111</v>
      </c>
    </row>
    <row r="929" spans="1:10">
      <c r="A929">
        <v>123</v>
      </c>
      <c r="B929">
        <v>10</v>
      </c>
      <c r="C929" t="s">
        <v>22</v>
      </c>
      <c r="D929">
        <v>2.6989999999999998</v>
      </c>
      <c r="E929" t="s">
        <v>16</v>
      </c>
      <c r="F929" t="s">
        <v>109</v>
      </c>
      <c r="G929" t="s">
        <v>22</v>
      </c>
      <c r="H929" t="s">
        <v>110</v>
      </c>
      <c r="I929">
        <v>20</v>
      </c>
      <c r="J929" t="s">
        <v>109</v>
      </c>
    </row>
    <row r="930" spans="1:10">
      <c r="A930">
        <v>123</v>
      </c>
      <c r="B930">
        <v>16</v>
      </c>
      <c r="C930" t="s">
        <v>15</v>
      </c>
      <c r="D930">
        <v>6.5940000000000003</v>
      </c>
      <c r="E930" t="s">
        <v>16</v>
      </c>
      <c r="F930" t="s">
        <v>109</v>
      </c>
      <c r="G930" t="s">
        <v>15</v>
      </c>
      <c r="H930" t="s">
        <v>110</v>
      </c>
      <c r="I930">
        <v>21</v>
      </c>
      <c r="J930" t="s">
        <v>109</v>
      </c>
    </row>
    <row r="931" spans="1:10">
      <c r="A931">
        <v>123</v>
      </c>
      <c r="B931">
        <v>4</v>
      </c>
      <c r="C931" t="s">
        <v>22</v>
      </c>
      <c r="D931">
        <v>2.73</v>
      </c>
      <c r="E931" t="s">
        <v>19</v>
      </c>
      <c r="F931" t="s">
        <v>111</v>
      </c>
      <c r="G931" t="s">
        <v>15</v>
      </c>
      <c r="H931" t="s">
        <v>22</v>
      </c>
      <c r="I931">
        <v>23</v>
      </c>
      <c r="J931" t="s">
        <v>112</v>
      </c>
    </row>
    <row r="932" spans="1:10">
      <c r="A932">
        <v>123</v>
      </c>
      <c r="B932">
        <v>11</v>
      </c>
      <c r="C932" t="s">
        <v>15</v>
      </c>
      <c r="D932">
        <v>2.907</v>
      </c>
      <c r="E932" t="s">
        <v>16</v>
      </c>
      <c r="F932" t="s">
        <v>109</v>
      </c>
      <c r="G932" t="s">
        <v>15</v>
      </c>
      <c r="H932" t="s">
        <v>110</v>
      </c>
      <c r="I932">
        <v>26</v>
      </c>
      <c r="J932" t="s">
        <v>109</v>
      </c>
    </row>
    <row r="933" spans="1:10">
      <c r="A933">
        <v>123</v>
      </c>
      <c r="B933">
        <v>6</v>
      </c>
      <c r="C933" t="s">
        <v>15</v>
      </c>
      <c r="D933">
        <v>2.786</v>
      </c>
      <c r="E933" t="s">
        <v>19</v>
      </c>
      <c r="F933" t="s">
        <v>111</v>
      </c>
      <c r="G933" t="s">
        <v>15</v>
      </c>
      <c r="H933" t="s">
        <v>110</v>
      </c>
      <c r="I933">
        <v>27</v>
      </c>
      <c r="J933" t="s">
        <v>111</v>
      </c>
    </row>
    <row r="934" spans="1:10">
      <c r="A934">
        <v>123</v>
      </c>
      <c r="B934">
        <v>7</v>
      </c>
      <c r="C934" t="s">
        <v>22</v>
      </c>
      <c r="D934">
        <v>2.0099999999999998</v>
      </c>
      <c r="E934" t="s">
        <v>19</v>
      </c>
      <c r="F934" t="s">
        <v>111</v>
      </c>
      <c r="G934" t="s">
        <v>22</v>
      </c>
      <c r="H934" t="s">
        <v>110</v>
      </c>
      <c r="I934">
        <v>34</v>
      </c>
      <c r="J934" t="s">
        <v>111</v>
      </c>
    </row>
    <row r="935" spans="1:10">
      <c r="A935">
        <v>123</v>
      </c>
      <c r="B935">
        <v>15</v>
      </c>
      <c r="C935" t="s">
        <v>22</v>
      </c>
      <c r="D935">
        <v>1.9390000000000001</v>
      </c>
      <c r="E935" t="s">
        <v>16</v>
      </c>
      <c r="F935" t="s">
        <v>109</v>
      </c>
      <c r="G935" t="s">
        <v>22</v>
      </c>
      <c r="H935" t="s">
        <v>110</v>
      </c>
      <c r="I935">
        <v>35</v>
      </c>
      <c r="J935" t="s">
        <v>109</v>
      </c>
    </row>
    <row r="936" spans="1:10">
      <c r="A936">
        <v>123</v>
      </c>
      <c r="B936">
        <v>2</v>
      </c>
      <c r="C936" t="s">
        <v>15</v>
      </c>
      <c r="D936">
        <v>3.1469999999999998</v>
      </c>
      <c r="E936" t="s">
        <v>19</v>
      </c>
      <c r="F936" t="s">
        <v>111</v>
      </c>
      <c r="G936" t="s">
        <v>15</v>
      </c>
      <c r="H936" t="s">
        <v>110</v>
      </c>
      <c r="I936">
        <v>36</v>
      </c>
      <c r="J936" t="s">
        <v>111</v>
      </c>
    </row>
    <row r="937" spans="1:10">
      <c r="A937">
        <v>123</v>
      </c>
      <c r="B937">
        <v>13</v>
      </c>
      <c r="C937" t="s">
        <v>15</v>
      </c>
      <c r="D937">
        <v>2.0499999999999998</v>
      </c>
      <c r="E937" t="s">
        <v>16</v>
      </c>
      <c r="F937" t="s">
        <v>109</v>
      </c>
      <c r="G937" t="s">
        <v>15</v>
      </c>
      <c r="H937" t="s">
        <v>110</v>
      </c>
      <c r="I937">
        <v>40</v>
      </c>
      <c r="J937" t="s">
        <v>109</v>
      </c>
    </row>
    <row r="938" spans="1:10">
      <c r="A938">
        <v>123</v>
      </c>
      <c r="B938">
        <v>17</v>
      </c>
      <c r="C938" t="s">
        <v>15</v>
      </c>
      <c r="D938">
        <v>2.9950000000000001</v>
      </c>
      <c r="E938" t="s">
        <v>49</v>
      </c>
      <c r="F938" t="s">
        <v>113</v>
      </c>
      <c r="G938" t="s">
        <v>15</v>
      </c>
      <c r="H938" t="s">
        <v>110</v>
      </c>
      <c r="I938">
        <v>29</v>
      </c>
      <c r="J938">
        <v>0</v>
      </c>
    </row>
    <row r="939" spans="1:10">
      <c r="A939">
        <v>123</v>
      </c>
      <c r="B939">
        <v>18</v>
      </c>
      <c r="C939" t="s">
        <v>15</v>
      </c>
      <c r="D939">
        <v>4.0979999999999999</v>
      </c>
      <c r="E939" t="s">
        <v>49</v>
      </c>
      <c r="F939" t="s">
        <v>113</v>
      </c>
      <c r="G939" t="s">
        <v>15</v>
      </c>
      <c r="H939" t="s">
        <v>110</v>
      </c>
      <c r="I939">
        <v>10</v>
      </c>
      <c r="J939">
        <v>0</v>
      </c>
    </row>
    <row r="940" spans="1:10">
      <c r="A940">
        <v>123</v>
      </c>
      <c r="B940">
        <v>19</v>
      </c>
      <c r="C940" t="s">
        <v>22</v>
      </c>
      <c r="D940">
        <v>1.1539999999999999</v>
      </c>
      <c r="E940" t="s">
        <v>49</v>
      </c>
      <c r="F940" t="s">
        <v>113</v>
      </c>
      <c r="G940" t="s">
        <v>22</v>
      </c>
      <c r="H940" t="s">
        <v>110</v>
      </c>
      <c r="I940">
        <v>33</v>
      </c>
      <c r="J940">
        <v>0</v>
      </c>
    </row>
    <row r="941" spans="1:10">
      <c r="A941">
        <v>123</v>
      </c>
      <c r="B941">
        <v>20</v>
      </c>
      <c r="C941" t="s">
        <v>22</v>
      </c>
      <c r="D941">
        <v>3.4279999999999999</v>
      </c>
      <c r="E941" t="s">
        <v>49</v>
      </c>
      <c r="F941" t="s">
        <v>113</v>
      </c>
      <c r="G941" t="s">
        <v>22</v>
      </c>
      <c r="H941" t="s">
        <v>110</v>
      </c>
      <c r="I941">
        <v>13</v>
      </c>
      <c r="J941">
        <v>0</v>
      </c>
    </row>
    <row r="942" spans="1:10">
      <c r="A942">
        <v>123</v>
      </c>
      <c r="B942">
        <v>21</v>
      </c>
      <c r="C942" t="s">
        <v>22</v>
      </c>
      <c r="D942">
        <v>3.907</v>
      </c>
      <c r="E942" t="s">
        <v>49</v>
      </c>
      <c r="F942" t="s">
        <v>113</v>
      </c>
      <c r="G942" t="s">
        <v>22</v>
      </c>
      <c r="H942" t="s">
        <v>110</v>
      </c>
      <c r="I942">
        <v>16</v>
      </c>
      <c r="J942">
        <v>0</v>
      </c>
    </row>
    <row r="943" spans="1:10">
      <c r="A943">
        <v>123</v>
      </c>
      <c r="B943">
        <v>22</v>
      </c>
      <c r="C943" t="s">
        <v>15</v>
      </c>
      <c r="D943">
        <v>3.0110000000000001</v>
      </c>
      <c r="E943" t="s">
        <v>49</v>
      </c>
      <c r="F943" t="s">
        <v>113</v>
      </c>
      <c r="G943" t="s">
        <v>15</v>
      </c>
      <c r="H943" t="s">
        <v>110</v>
      </c>
      <c r="I943">
        <v>5</v>
      </c>
      <c r="J943">
        <v>0</v>
      </c>
    </row>
    <row r="944" spans="1:10">
      <c r="A944">
        <v>123</v>
      </c>
      <c r="B944">
        <v>23</v>
      </c>
      <c r="C944" t="s">
        <v>15</v>
      </c>
      <c r="D944">
        <v>2.488</v>
      </c>
      <c r="E944" t="s">
        <v>49</v>
      </c>
      <c r="F944" t="s">
        <v>113</v>
      </c>
      <c r="G944" t="s">
        <v>15</v>
      </c>
      <c r="H944" t="s">
        <v>110</v>
      </c>
      <c r="I944">
        <v>37</v>
      </c>
      <c r="J944">
        <v>0</v>
      </c>
    </row>
    <row r="945" spans="1:10">
      <c r="A945">
        <v>123</v>
      </c>
      <c r="B945">
        <v>24</v>
      </c>
      <c r="C945" t="s">
        <v>22</v>
      </c>
      <c r="D945">
        <v>3.49</v>
      </c>
      <c r="E945" t="s">
        <v>49</v>
      </c>
      <c r="F945" t="s">
        <v>113</v>
      </c>
      <c r="G945" t="s">
        <v>22</v>
      </c>
      <c r="H945" t="s">
        <v>110</v>
      </c>
      <c r="I945">
        <v>24</v>
      </c>
      <c r="J945">
        <v>0</v>
      </c>
    </row>
    <row r="946" spans="1:10">
      <c r="A946">
        <v>123</v>
      </c>
      <c r="B946">
        <v>25</v>
      </c>
      <c r="C946" t="s">
        <v>15</v>
      </c>
      <c r="D946">
        <v>3.6760000000000002</v>
      </c>
      <c r="E946" t="s">
        <v>66</v>
      </c>
      <c r="F946" t="s">
        <v>114</v>
      </c>
      <c r="G946" t="s">
        <v>15</v>
      </c>
      <c r="H946" t="s">
        <v>110</v>
      </c>
      <c r="I946">
        <v>39</v>
      </c>
      <c r="J946">
        <v>0</v>
      </c>
    </row>
    <row r="947" spans="1:10">
      <c r="A947">
        <v>123</v>
      </c>
      <c r="B947">
        <v>26</v>
      </c>
      <c r="C947" t="s">
        <v>22</v>
      </c>
      <c r="D947">
        <v>1.33</v>
      </c>
      <c r="E947" t="s">
        <v>66</v>
      </c>
      <c r="F947" t="s">
        <v>114</v>
      </c>
      <c r="G947" t="s">
        <v>22</v>
      </c>
      <c r="H947" t="s">
        <v>110</v>
      </c>
      <c r="I947">
        <v>30</v>
      </c>
      <c r="J947">
        <v>0</v>
      </c>
    </row>
    <row r="948" spans="1:10">
      <c r="A948">
        <v>123</v>
      </c>
      <c r="B948">
        <v>27</v>
      </c>
      <c r="C948" t="s">
        <v>15</v>
      </c>
      <c r="D948">
        <v>1.802</v>
      </c>
      <c r="E948" t="s">
        <v>66</v>
      </c>
      <c r="F948" t="s">
        <v>114</v>
      </c>
      <c r="G948" t="s">
        <v>15</v>
      </c>
      <c r="H948" t="s">
        <v>110</v>
      </c>
      <c r="I948">
        <v>32</v>
      </c>
      <c r="J948">
        <v>0</v>
      </c>
    </row>
    <row r="949" spans="1:10">
      <c r="A949">
        <v>123</v>
      </c>
      <c r="B949">
        <v>28</v>
      </c>
      <c r="C949" t="s">
        <v>15</v>
      </c>
      <c r="D949">
        <v>3.274</v>
      </c>
      <c r="E949" t="s">
        <v>66</v>
      </c>
      <c r="F949" t="s">
        <v>114</v>
      </c>
      <c r="G949" t="s">
        <v>15</v>
      </c>
      <c r="H949" t="s">
        <v>110</v>
      </c>
      <c r="I949">
        <v>22</v>
      </c>
      <c r="J949">
        <v>0</v>
      </c>
    </row>
    <row r="950" spans="1:10">
      <c r="A950">
        <v>123</v>
      </c>
      <c r="B950">
        <v>29</v>
      </c>
      <c r="C950" t="s">
        <v>15</v>
      </c>
      <c r="D950">
        <v>3.5310000000000001</v>
      </c>
      <c r="E950" t="s">
        <v>66</v>
      </c>
      <c r="F950" t="s">
        <v>114</v>
      </c>
      <c r="G950" t="s">
        <v>15</v>
      </c>
      <c r="H950" t="s">
        <v>110</v>
      </c>
      <c r="I950">
        <v>3</v>
      </c>
      <c r="J950">
        <v>0</v>
      </c>
    </row>
    <row r="951" spans="1:10">
      <c r="A951">
        <v>123</v>
      </c>
      <c r="B951">
        <v>30</v>
      </c>
      <c r="C951" t="s">
        <v>22</v>
      </c>
      <c r="D951">
        <v>3.9140000000000001</v>
      </c>
      <c r="E951" t="s">
        <v>66</v>
      </c>
      <c r="F951" t="s">
        <v>114</v>
      </c>
      <c r="G951" t="s">
        <v>22</v>
      </c>
      <c r="H951" t="s">
        <v>110</v>
      </c>
      <c r="I951">
        <v>7</v>
      </c>
      <c r="J951">
        <v>0</v>
      </c>
    </row>
    <row r="952" spans="1:10">
      <c r="A952">
        <v>123</v>
      </c>
      <c r="B952">
        <v>31</v>
      </c>
      <c r="C952" t="s">
        <v>22</v>
      </c>
      <c r="D952">
        <v>1.875</v>
      </c>
      <c r="E952" t="s">
        <v>66</v>
      </c>
      <c r="F952" t="s">
        <v>114</v>
      </c>
      <c r="G952" t="s">
        <v>22</v>
      </c>
      <c r="H952" t="s">
        <v>110</v>
      </c>
      <c r="I952">
        <v>18</v>
      </c>
      <c r="J952">
        <v>0</v>
      </c>
    </row>
    <row r="953" spans="1:10">
      <c r="A953">
        <v>123</v>
      </c>
      <c r="B953">
        <v>32</v>
      </c>
      <c r="C953" t="s">
        <v>22</v>
      </c>
      <c r="D953">
        <v>3.1219999999999999</v>
      </c>
      <c r="E953" t="s">
        <v>66</v>
      </c>
      <c r="F953" t="s">
        <v>114</v>
      </c>
      <c r="G953" t="s">
        <v>22</v>
      </c>
      <c r="H953" t="s">
        <v>110</v>
      </c>
      <c r="I953">
        <v>12</v>
      </c>
      <c r="J953">
        <v>0</v>
      </c>
    </row>
    <row r="954" spans="1:10">
      <c r="A954">
        <v>123</v>
      </c>
      <c r="B954">
        <v>33</v>
      </c>
      <c r="C954" t="s">
        <v>22</v>
      </c>
      <c r="D954">
        <v>2.7869999999999999</v>
      </c>
      <c r="E954" t="s">
        <v>83</v>
      </c>
      <c r="F954" t="s">
        <v>115</v>
      </c>
      <c r="G954" t="s">
        <v>22</v>
      </c>
      <c r="H954" t="s">
        <v>110</v>
      </c>
      <c r="I954">
        <v>8</v>
      </c>
      <c r="J954">
        <v>0</v>
      </c>
    </row>
    <row r="955" spans="1:10">
      <c r="A955">
        <v>123</v>
      </c>
      <c r="B955">
        <v>34</v>
      </c>
      <c r="C955" t="s">
        <v>15</v>
      </c>
      <c r="D955">
        <v>3.16</v>
      </c>
      <c r="E955" t="s">
        <v>83</v>
      </c>
      <c r="F955" t="s">
        <v>115</v>
      </c>
      <c r="G955" t="s">
        <v>15</v>
      </c>
      <c r="H955" t="s">
        <v>110</v>
      </c>
      <c r="I955">
        <v>15</v>
      </c>
      <c r="J955">
        <v>0</v>
      </c>
    </row>
    <row r="956" spans="1:10">
      <c r="A956">
        <v>123</v>
      </c>
      <c r="B956">
        <v>35</v>
      </c>
      <c r="C956" t="s">
        <v>22</v>
      </c>
      <c r="D956">
        <v>2.1859999999999999</v>
      </c>
      <c r="E956" t="s">
        <v>83</v>
      </c>
      <c r="F956" t="s">
        <v>115</v>
      </c>
      <c r="G956" t="s">
        <v>22</v>
      </c>
      <c r="H956" t="s">
        <v>110</v>
      </c>
      <c r="I956">
        <v>25</v>
      </c>
      <c r="J956">
        <v>0</v>
      </c>
    </row>
    <row r="957" spans="1:10">
      <c r="A957">
        <v>123</v>
      </c>
      <c r="B957">
        <v>36</v>
      </c>
      <c r="C957" t="s">
        <v>22</v>
      </c>
      <c r="D957">
        <v>1.819</v>
      </c>
      <c r="E957" t="s">
        <v>83</v>
      </c>
      <c r="F957" t="s">
        <v>115</v>
      </c>
      <c r="G957" t="s">
        <v>22</v>
      </c>
      <c r="H957" t="s">
        <v>110</v>
      </c>
      <c r="I957">
        <v>17</v>
      </c>
      <c r="J957">
        <v>0</v>
      </c>
    </row>
    <row r="958" spans="1:10">
      <c r="A958">
        <v>123</v>
      </c>
      <c r="B958">
        <v>37</v>
      </c>
      <c r="C958" t="s">
        <v>15</v>
      </c>
      <c r="D958">
        <v>4.4020000000000001</v>
      </c>
      <c r="E958" t="s">
        <v>83</v>
      </c>
      <c r="F958" t="s">
        <v>115</v>
      </c>
      <c r="G958" t="s">
        <v>15</v>
      </c>
      <c r="H958" t="s">
        <v>110</v>
      </c>
      <c r="I958">
        <v>4</v>
      </c>
      <c r="J958">
        <v>0</v>
      </c>
    </row>
    <row r="959" spans="1:10">
      <c r="A959">
        <v>123</v>
      </c>
      <c r="B959">
        <v>38</v>
      </c>
      <c r="C959" t="s">
        <v>22</v>
      </c>
      <c r="D959">
        <v>1.883</v>
      </c>
      <c r="E959" t="s">
        <v>83</v>
      </c>
      <c r="F959" t="s">
        <v>115</v>
      </c>
      <c r="G959" t="s">
        <v>22</v>
      </c>
      <c r="H959" t="s">
        <v>110</v>
      </c>
      <c r="I959">
        <v>28</v>
      </c>
      <c r="J959">
        <v>0</v>
      </c>
    </row>
    <row r="960" spans="1:10">
      <c r="A960">
        <v>123</v>
      </c>
      <c r="B960">
        <v>39</v>
      </c>
      <c r="C960" t="s">
        <v>15</v>
      </c>
      <c r="D960">
        <v>2.3380000000000001</v>
      </c>
      <c r="E960" t="s">
        <v>83</v>
      </c>
      <c r="F960" t="s">
        <v>115</v>
      </c>
      <c r="G960" t="s">
        <v>15</v>
      </c>
      <c r="H960" t="s">
        <v>110</v>
      </c>
      <c r="I960">
        <v>31</v>
      </c>
      <c r="J960">
        <v>0</v>
      </c>
    </row>
    <row r="961" spans="1:10">
      <c r="A961">
        <v>123</v>
      </c>
      <c r="B961">
        <v>40</v>
      </c>
      <c r="C961" t="s">
        <v>15</v>
      </c>
      <c r="D961">
        <v>1.115</v>
      </c>
      <c r="E961" t="s">
        <v>83</v>
      </c>
      <c r="F961" t="s">
        <v>115</v>
      </c>
      <c r="G961" t="s">
        <v>15</v>
      </c>
      <c r="H961" t="s">
        <v>110</v>
      </c>
      <c r="I961">
        <v>38</v>
      </c>
      <c r="J961">
        <v>0</v>
      </c>
    </row>
    <row r="962" spans="1:10">
      <c r="A962">
        <v>124</v>
      </c>
      <c r="B962">
        <v>12</v>
      </c>
      <c r="C962" t="s">
        <v>22</v>
      </c>
      <c r="D962">
        <v>28.81</v>
      </c>
      <c r="E962" t="s">
        <v>16</v>
      </c>
      <c r="F962" t="s">
        <v>109</v>
      </c>
      <c r="G962" t="s">
        <v>22</v>
      </c>
      <c r="H962" t="s">
        <v>110</v>
      </c>
      <c r="I962">
        <v>1</v>
      </c>
      <c r="J962" t="s">
        <v>109</v>
      </c>
    </row>
    <row r="963" spans="1:10">
      <c r="A963">
        <v>124</v>
      </c>
      <c r="B963">
        <v>1</v>
      </c>
      <c r="C963" t="s">
        <v>22</v>
      </c>
      <c r="D963">
        <v>7.7069999999999999</v>
      </c>
      <c r="E963" t="s">
        <v>19</v>
      </c>
      <c r="F963" t="s">
        <v>111</v>
      </c>
      <c r="G963" t="s">
        <v>22</v>
      </c>
      <c r="H963" t="s">
        <v>110</v>
      </c>
      <c r="I963">
        <v>3</v>
      </c>
      <c r="J963" t="s">
        <v>111</v>
      </c>
    </row>
    <row r="964" spans="1:10">
      <c r="A964">
        <v>124</v>
      </c>
      <c r="B964">
        <v>14</v>
      </c>
      <c r="C964" t="s">
        <v>22</v>
      </c>
      <c r="D964">
        <v>3.2919999999999998</v>
      </c>
      <c r="E964" t="s">
        <v>16</v>
      </c>
      <c r="F964" t="s">
        <v>109</v>
      </c>
      <c r="G964" t="s">
        <v>22</v>
      </c>
      <c r="H964" t="s">
        <v>110</v>
      </c>
      <c r="I964">
        <v>7</v>
      </c>
      <c r="J964" t="s">
        <v>109</v>
      </c>
    </row>
    <row r="965" spans="1:10">
      <c r="A965">
        <v>124</v>
      </c>
      <c r="B965">
        <v>2</v>
      </c>
      <c r="C965" t="s">
        <v>15</v>
      </c>
      <c r="D965">
        <v>2.1549999999999998</v>
      </c>
      <c r="E965" t="s">
        <v>19</v>
      </c>
      <c r="F965" t="s">
        <v>111</v>
      </c>
      <c r="G965" t="s">
        <v>15</v>
      </c>
      <c r="H965" t="s">
        <v>110</v>
      </c>
      <c r="I965">
        <v>10</v>
      </c>
      <c r="J965" t="s">
        <v>111</v>
      </c>
    </row>
    <row r="966" spans="1:10">
      <c r="A966">
        <v>124</v>
      </c>
      <c r="B966">
        <v>5</v>
      </c>
      <c r="C966" t="s">
        <v>22</v>
      </c>
      <c r="D966">
        <v>4.5949999999999998</v>
      </c>
      <c r="E966" t="s">
        <v>19</v>
      </c>
      <c r="F966" t="s">
        <v>111</v>
      </c>
      <c r="G966" t="s">
        <v>22</v>
      </c>
      <c r="H966" t="s">
        <v>110</v>
      </c>
      <c r="I966">
        <v>11</v>
      </c>
      <c r="J966" t="s">
        <v>111</v>
      </c>
    </row>
    <row r="967" spans="1:10">
      <c r="A967">
        <v>124</v>
      </c>
      <c r="B967">
        <v>15</v>
      </c>
      <c r="C967" t="s">
        <v>15</v>
      </c>
      <c r="D967">
        <v>5.835</v>
      </c>
      <c r="E967" t="s">
        <v>16</v>
      </c>
      <c r="F967" t="s">
        <v>109</v>
      </c>
      <c r="G967" t="s">
        <v>22</v>
      </c>
      <c r="H967" t="s">
        <v>22</v>
      </c>
      <c r="I967">
        <v>13</v>
      </c>
      <c r="J967" t="s">
        <v>116</v>
      </c>
    </row>
    <row r="968" spans="1:10">
      <c r="A968">
        <v>124</v>
      </c>
      <c r="B968">
        <v>13</v>
      </c>
      <c r="C968" t="s">
        <v>15</v>
      </c>
      <c r="D968">
        <v>8.89</v>
      </c>
      <c r="E968" t="s">
        <v>16</v>
      </c>
      <c r="F968" t="s">
        <v>109</v>
      </c>
      <c r="G968" t="s">
        <v>15</v>
      </c>
      <c r="H968" t="s">
        <v>110</v>
      </c>
      <c r="I968">
        <v>16</v>
      </c>
      <c r="J968" t="s">
        <v>109</v>
      </c>
    </row>
    <row r="969" spans="1:10">
      <c r="A969">
        <v>124</v>
      </c>
      <c r="B969">
        <v>7</v>
      </c>
      <c r="C969" t="s">
        <v>22</v>
      </c>
      <c r="D969">
        <v>3.97</v>
      </c>
      <c r="E969" t="s">
        <v>19</v>
      </c>
      <c r="F969" t="s">
        <v>111</v>
      </c>
      <c r="G969" t="s">
        <v>22</v>
      </c>
      <c r="H969" t="s">
        <v>110</v>
      </c>
      <c r="I969">
        <v>19</v>
      </c>
      <c r="J969" t="s">
        <v>111</v>
      </c>
    </row>
    <row r="970" spans="1:10">
      <c r="A970">
        <v>124</v>
      </c>
      <c r="B970">
        <v>3</v>
      </c>
      <c r="C970" t="s">
        <v>15</v>
      </c>
      <c r="D970">
        <v>3.0510000000000002</v>
      </c>
      <c r="E970" t="s">
        <v>19</v>
      </c>
      <c r="F970" t="s">
        <v>111</v>
      </c>
      <c r="G970" t="s">
        <v>15</v>
      </c>
      <c r="H970" t="s">
        <v>110</v>
      </c>
      <c r="I970">
        <v>21</v>
      </c>
      <c r="J970" t="s">
        <v>111</v>
      </c>
    </row>
    <row r="971" spans="1:10">
      <c r="A971">
        <v>124</v>
      </c>
      <c r="B971">
        <v>10</v>
      </c>
      <c r="C971" t="s">
        <v>15</v>
      </c>
      <c r="D971">
        <v>4.9560000000000004</v>
      </c>
      <c r="E971" t="s">
        <v>16</v>
      </c>
      <c r="F971" t="s">
        <v>109</v>
      </c>
      <c r="G971" t="s">
        <v>22</v>
      </c>
      <c r="H971" t="s">
        <v>22</v>
      </c>
      <c r="I971">
        <v>23</v>
      </c>
      <c r="J971" t="s">
        <v>116</v>
      </c>
    </row>
    <row r="972" spans="1:10">
      <c r="A972">
        <v>124</v>
      </c>
      <c r="B972">
        <v>11</v>
      </c>
      <c r="C972" t="s">
        <v>22</v>
      </c>
      <c r="D972">
        <v>5.891</v>
      </c>
      <c r="E972" t="s">
        <v>16</v>
      </c>
      <c r="F972" t="s">
        <v>109</v>
      </c>
      <c r="G972" t="s">
        <v>15</v>
      </c>
      <c r="H972" t="s">
        <v>22</v>
      </c>
      <c r="I972">
        <v>26</v>
      </c>
      <c r="J972" t="s">
        <v>116</v>
      </c>
    </row>
    <row r="973" spans="1:10">
      <c r="A973">
        <v>124</v>
      </c>
      <c r="B973">
        <v>4</v>
      </c>
      <c r="C973" t="s">
        <v>15</v>
      </c>
      <c r="D973">
        <v>2.4580000000000002</v>
      </c>
      <c r="E973" t="s">
        <v>19</v>
      </c>
      <c r="F973" t="s">
        <v>111</v>
      </c>
      <c r="G973" t="s">
        <v>15</v>
      </c>
      <c r="H973" t="s">
        <v>110</v>
      </c>
      <c r="I973">
        <v>28</v>
      </c>
      <c r="J973" t="s">
        <v>111</v>
      </c>
    </row>
    <row r="974" spans="1:10">
      <c r="A974">
        <v>124</v>
      </c>
      <c r="B974">
        <v>8</v>
      </c>
      <c r="C974" t="s">
        <v>22</v>
      </c>
      <c r="D974">
        <v>2.2029999999999998</v>
      </c>
      <c r="E974" t="s">
        <v>19</v>
      </c>
      <c r="F974" t="s">
        <v>111</v>
      </c>
      <c r="G974" t="s">
        <v>22</v>
      </c>
      <c r="H974" t="s">
        <v>110</v>
      </c>
      <c r="I974">
        <v>32</v>
      </c>
      <c r="J974" t="s">
        <v>111</v>
      </c>
    </row>
    <row r="975" spans="1:10">
      <c r="A975">
        <v>124</v>
      </c>
      <c r="B975">
        <v>16</v>
      </c>
      <c r="C975" t="s">
        <v>15</v>
      </c>
      <c r="D975">
        <v>3.883</v>
      </c>
      <c r="E975" t="s">
        <v>16</v>
      </c>
      <c r="F975" t="s">
        <v>109</v>
      </c>
      <c r="G975" t="s">
        <v>15</v>
      </c>
      <c r="H975" t="s">
        <v>110</v>
      </c>
      <c r="I975">
        <v>33</v>
      </c>
      <c r="J975" t="s">
        <v>109</v>
      </c>
    </row>
    <row r="976" spans="1:10">
      <c r="A976">
        <v>124</v>
      </c>
      <c r="B976">
        <v>6</v>
      </c>
      <c r="C976" t="s">
        <v>15</v>
      </c>
      <c r="D976">
        <v>2.61</v>
      </c>
      <c r="E976" t="s">
        <v>19</v>
      </c>
      <c r="F976" t="s">
        <v>111</v>
      </c>
      <c r="G976" t="s">
        <v>15</v>
      </c>
      <c r="H976" t="s">
        <v>110</v>
      </c>
      <c r="I976">
        <v>39</v>
      </c>
      <c r="J976" t="s">
        <v>111</v>
      </c>
    </row>
    <row r="977" spans="1:10">
      <c r="A977">
        <v>124</v>
      </c>
      <c r="B977">
        <v>9</v>
      </c>
      <c r="C977" t="s">
        <v>15</v>
      </c>
      <c r="D977">
        <v>5.0579999999999998</v>
      </c>
      <c r="E977" t="s">
        <v>16</v>
      </c>
      <c r="F977" t="s">
        <v>109</v>
      </c>
      <c r="G977" t="s">
        <v>15</v>
      </c>
      <c r="H977" t="s">
        <v>110</v>
      </c>
      <c r="I977">
        <v>40</v>
      </c>
      <c r="J977" t="s">
        <v>109</v>
      </c>
    </row>
    <row r="978" spans="1:10">
      <c r="A978">
        <v>124</v>
      </c>
      <c r="B978">
        <v>17</v>
      </c>
      <c r="C978" t="s">
        <v>15</v>
      </c>
      <c r="D978">
        <v>2.9950000000000001</v>
      </c>
      <c r="E978" t="s">
        <v>49</v>
      </c>
      <c r="F978" t="s">
        <v>113</v>
      </c>
      <c r="G978" t="s">
        <v>15</v>
      </c>
      <c r="H978" t="s">
        <v>110</v>
      </c>
      <c r="I978">
        <v>31</v>
      </c>
      <c r="J978">
        <v>0</v>
      </c>
    </row>
    <row r="979" spans="1:10">
      <c r="A979">
        <v>124</v>
      </c>
      <c r="B979">
        <v>18</v>
      </c>
      <c r="C979" t="s">
        <v>15</v>
      </c>
      <c r="D979">
        <v>2.8090000000000002</v>
      </c>
      <c r="E979" t="s">
        <v>49</v>
      </c>
      <c r="F979" t="s">
        <v>113</v>
      </c>
      <c r="G979" t="s">
        <v>15</v>
      </c>
      <c r="H979" t="s">
        <v>110</v>
      </c>
      <c r="I979">
        <v>24</v>
      </c>
      <c r="J979">
        <v>0</v>
      </c>
    </row>
    <row r="980" spans="1:10">
      <c r="A980">
        <v>124</v>
      </c>
      <c r="B980">
        <v>19</v>
      </c>
      <c r="C980" t="s">
        <v>22</v>
      </c>
      <c r="D980">
        <v>3.3940000000000001</v>
      </c>
      <c r="E980" t="s">
        <v>49</v>
      </c>
      <c r="F980" t="s">
        <v>113</v>
      </c>
      <c r="G980" t="s">
        <v>22</v>
      </c>
      <c r="H980" t="s">
        <v>110</v>
      </c>
      <c r="I980">
        <v>2</v>
      </c>
      <c r="J980">
        <v>0</v>
      </c>
    </row>
    <row r="981" spans="1:10">
      <c r="A981">
        <v>124</v>
      </c>
      <c r="B981">
        <v>20</v>
      </c>
      <c r="C981" t="s">
        <v>22</v>
      </c>
      <c r="D981">
        <v>1.74</v>
      </c>
      <c r="E981" t="s">
        <v>49</v>
      </c>
      <c r="F981" t="s">
        <v>113</v>
      </c>
      <c r="G981" t="s">
        <v>22</v>
      </c>
      <c r="H981" t="s">
        <v>110</v>
      </c>
      <c r="I981">
        <v>38</v>
      </c>
      <c r="J981">
        <v>0</v>
      </c>
    </row>
    <row r="982" spans="1:10">
      <c r="A982">
        <v>124</v>
      </c>
      <c r="B982">
        <v>21</v>
      </c>
      <c r="C982" t="s">
        <v>22</v>
      </c>
      <c r="D982">
        <v>3.1709999999999998</v>
      </c>
      <c r="E982" t="s">
        <v>49</v>
      </c>
      <c r="F982" t="s">
        <v>113</v>
      </c>
      <c r="G982" t="s">
        <v>22</v>
      </c>
      <c r="H982" t="s">
        <v>110</v>
      </c>
      <c r="I982">
        <v>8</v>
      </c>
      <c r="J982">
        <v>0</v>
      </c>
    </row>
    <row r="983" spans="1:10">
      <c r="A983">
        <v>124</v>
      </c>
      <c r="B983">
        <v>22</v>
      </c>
      <c r="C983" t="s">
        <v>15</v>
      </c>
      <c r="D983">
        <v>1.5229999999999999</v>
      </c>
      <c r="E983" t="s">
        <v>49</v>
      </c>
      <c r="F983" t="s">
        <v>113</v>
      </c>
      <c r="G983" t="s">
        <v>15</v>
      </c>
      <c r="H983" t="s">
        <v>110</v>
      </c>
      <c r="I983">
        <v>20</v>
      </c>
      <c r="J983">
        <v>0</v>
      </c>
    </row>
    <row r="984" spans="1:10">
      <c r="A984">
        <v>124</v>
      </c>
      <c r="B984">
        <v>23</v>
      </c>
      <c r="C984" t="s">
        <v>15</v>
      </c>
      <c r="D984">
        <v>3.5390000000000001</v>
      </c>
      <c r="E984" t="s">
        <v>49</v>
      </c>
      <c r="F984" t="s">
        <v>113</v>
      </c>
      <c r="G984" t="s">
        <v>15</v>
      </c>
      <c r="H984" t="s">
        <v>110</v>
      </c>
      <c r="I984">
        <v>14</v>
      </c>
      <c r="J984">
        <v>0</v>
      </c>
    </row>
    <row r="985" spans="1:10">
      <c r="A985">
        <v>124</v>
      </c>
      <c r="B985">
        <v>24</v>
      </c>
      <c r="C985" t="s">
        <v>22</v>
      </c>
      <c r="D985">
        <v>3.141</v>
      </c>
      <c r="E985" t="s">
        <v>49</v>
      </c>
      <c r="F985" t="s">
        <v>113</v>
      </c>
      <c r="G985" t="s">
        <v>22</v>
      </c>
      <c r="H985" t="s">
        <v>110</v>
      </c>
      <c r="I985">
        <v>30</v>
      </c>
      <c r="J985">
        <v>0</v>
      </c>
    </row>
    <row r="986" spans="1:10">
      <c r="A986">
        <v>124</v>
      </c>
      <c r="B986">
        <v>25</v>
      </c>
      <c r="C986" t="s">
        <v>15</v>
      </c>
      <c r="D986">
        <v>3.6339999999999999</v>
      </c>
      <c r="E986" t="s">
        <v>66</v>
      </c>
      <c r="F986" t="s">
        <v>114</v>
      </c>
      <c r="G986" t="s">
        <v>15</v>
      </c>
      <c r="H986" t="s">
        <v>110</v>
      </c>
      <c r="I986">
        <v>17</v>
      </c>
      <c r="J986">
        <v>0</v>
      </c>
    </row>
    <row r="987" spans="1:10">
      <c r="A987">
        <v>124</v>
      </c>
      <c r="B987">
        <v>26</v>
      </c>
      <c r="C987" t="s">
        <v>22</v>
      </c>
      <c r="D987">
        <v>2.89</v>
      </c>
      <c r="E987" t="s">
        <v>66</v>
      </c>
      <c r="F987" t="s">
        <v>114</v>
      </c>
      <c r="G987" t="s">
        <v>22</v>
      </c>
      <c r="H987" t="s">
        <v>110</v>
      </c>
      <c r="I987">
        <v>15</v>
      </c>
      <c r="J987">
        <v>0</v>
      </c>
    </row>
    <row r="988" spans="1:10">
      <c r="A988">
        <v>124</v>
      </c>
      <c r="B988">
        <v>27</v>
      </c>
      <c r="C988" t="s">
        <v>15</v>
      </c>
      <c r="D988">
        <v>5.7220000000000004</v>
      </c>
      <c r="E988" t="s">
        <v>66</v>
      </c>
      <c r="F988" t="s">
        <v>114</v>
      </c>
      <c r="G988" t="s">
        <v>15</v>
      </c>
      <c r="H988" t="s">
        <v>110</v>
      </c>
      <c r="I988">
        <v>37</v>
      </c>
      <c r="J988">
        <v>0</v>
      </c>
    </row>
    <row r="989" spans="1:10">
      <c r="A989">
        <v>124</v>
      </c>
      <c r="B989">
        <v>28</v>
      </c>
      <c r="C989" t="s">
        <v>15</v>
      </c>
      <c r="D989">
        <v>3.891</v>
      </c>
      <c r="E989" t="s">
        <v>66</v>
      </c>
      <c r="F989" t="s">
        <v>114</v>
      </c>
      <c r="G989" t="s">
        <v>15</v>
      </c>
      <c r="H989" t="s">
        <v>110</v>
      </c>
      <c r="I989">
        <v>25</v>
      </c>
      <c r="J989">
        <v>0</v>
      </c>
    </row>
    <row r="990" spans="1:10">
      <c r="A990">
        <v>124</v>
      </c>
      <c r="B990">
        <v>29</v>
      </c>
      <c r="C990" t="s">
        <v>15</v>
      </c>
      <c r="D990">
        <v>3.0190000000000001</v>
      </c>
      <c r="E990" t="s">
        <v>66</v>
      </c>
      <c r="F990" t="s">
        <v>114</v>
      </c>
      <c r="G990" t="s">
        <v>15</v>
      </c>
      <c r="H990" t="s">
        <v>110</v>
      </c>
      <c r="I990">
        <v>27</v>
      </c>
      <c r="J990">
        <v>0</v>
      </c>
    </row>
    <row r="991" spans="1:10">
      <c r="A991">
        <v>124</v>
      </c>
      <c r="B991">
        <v>30</v>
      </c>
      <c r="C991" t="s">
        <v>22</v>
      </c>
      <c r="D991">
        <v>5.8259999999999996</v>
      </c>
      <c r="E991" t="s">
        <v>66</v>
      </c>
      <c r="F991" t="s">
        <v>114</v>
      </c>
      <c r="G991" t="s">
        <v>22</v>
      </c>
      <c r="H991" t="s">
        <v>110</v>
      </c>
      <c r="I991">
        <v>5</v>
      </c>
      <c r="J991">
        <v>0</v>
      </c>
    </row>
    <row r="992" spans="1:10">
      <c r="A992">
        <v>124</v>
      </c>
      <c r="B992">
        <v>31</v>
      </c>
      <c r="C992" t="s">
        <v>22</v>
      </c>
      <c r="D992">
        <v>2.9769999999999999</v>
      </c>
      <c r="E992" t="s">
        <v>66</v>
      </c>
      <c r="F992" t="s">
        <v>114</v>
      </c>
      <c r="G992" t="s">
        <v>22</v>
      </c>
      <c r="H992" t="s">
        <v>110</v>
      </c>
      <c r="I992">
        <v>34</v>
      </c>
      <c r="J992">
        <v>0</v>
      </c>
    </row>
    <row r="993" spans="1:10">
      <c r="A993">
        <v>124</v>
      </c>
      <c r="B993">
        <v>32</v>
      </c>
      <c r="C993" t="s">
        <v>22</v>
      </c>
      <c r="D993">
        <v>5.1379999999999999</v>
      </c>
      <c r="E993" t="s">
        <v>66</v>
      </c>
      <c r="F993" t="s">
        <v>114</v>
      </c>
      <c r="G993" t="s">
        <v>22</v>
      </c>
      <c r="H993" t="s">
        <v>110</v>
      </c>
      <c r="I993">
        <v>6</v>
      </c>
      <c r="J993">
        <v>0</v>
      </c>
    </row>
    <row r="994" spans="1:10">
      <c r="A994">
        <v>124</v>
      </c>
      <c r="B994">
        <v>33</v>
      </c>
      <c r="C994" t="s">
        <v>22</v>
      </c>
      <c r="D994">
        <v>1.5149999999999999</v>
      </c>
      <c r="E994" t="s">
        <v>83</v>
      </c>
      <c r="F994" t="s">
        <v>115</v>
      </c>
      <c r="G994" t="s">
        <v>22</v>
      </c>
      <c r="H994" t="s">
        <v>110</v>
      </c>
      <c r="I994">
        <v>22</v>
      </c>
      <c r="J994">
        <v>0</v>
      </c>
    </row>
    <row r="995" spans="1:10">
      <c r="A995">
        <v>124</v>
      </c>
      <c r="B995">
        <v>34</v>
      </c>
      <c r="C995" t="s">
        <v>15</v>
      </c>
      <c r="D995">
        <v>1.85</v>
      </c>
      <c r="E995" t="s">
        <v>83</v>
      </c>
      <c r="F995" t="s">
        <v>115</v>
      </c>
      <c r="G995" t="s">
        <v>15</v>
      </c>
      <c r="H995" t="s">
        <v>110</v>
      </c>
      <c r="I995">
        <v>36</v>
      </c>
      <c r="J995">
        <v>0</v>
      </c>
    </row>
    <row r="996" spans="1:10">
      <c r="A996">
        <v>124</v>
      </c>
      <c r="B996">
        <v>35</v>
      </c>
      <c r="C996" t="s">
        <v>22</v>
      </c>
      <c r="D996">
        <v>2.875</v>
      </c>
      <c r="E996" t="s">
        <v>83</v>
      </c>
      <c r="F996" t="s">
        <v>115</v>
      </c>
      <c r="G996" t="s">
        <v>22</v>
      </c>
      <c r="H996" t="s">
        <v>110</v>
      </c>
      <c r="I996">
        <v>9</v>
      </c>
      <c r="J996">
        <v>0</v>
      </c>
    </row>
    <row r="997" spans="1:10">
      <c r="A997">
        <v>124</v>
      </c>
      <c r="B997">
        <v>36</v>
      </c>
      <c r="C997" t="s">
        <v>22</v>
      </c>
      <c r="D997">
        <v>3.6749999999999998</v>
      </c>
      <c r="E997" t="s">
        <v>83</v>
      </c>
      <c r="F997" t="s">
        <v>115</v>
      </c>
      <c r="G997" t="s">
        <v>22</v>
      </c>
      <c r="H997" t="s">
        <v>110</v>
      </c>
      <c r="I997">
        <v>4</v>
      </c>
      <c r="J997">
        <v>0</v>
      </c>
    </row>
    <row r="998" spans="1:10">
      <c r="A998">
        <v>124</v>
      </c>
      <c r="B998">
        <v>37</v>
      </c>
      <c r="C998" t="s">
        <v>15</v>
      </c>
      <c r="D998">
        <v>1.891</v>
      </c>
      <c r="E998" t="s">
        <v>83</v>
      </c>
      <c r="F998" t="s">
        <v>115</v>
      </c>
      <c r="G998" t="s">
        <v>15</v>
      </c>
      <c r="H998" t="s">
        <v>110</v>
      </c>
      <c r="I998">
        <v>29</v>
      </c>
      <c r="J998">
        <v>0</v>
      </c>
    </row>
    <row r="999" spans="1:10">
      <c r="A999">
        <v>124</v>
      </c>
      <c r="B999">
        <v>38</v>
      </c>
      <c r="C999" t="s">
        <v>22</v>
      </c>
      <c r="D999">
        <v>2.3620000000000001</v>
      </c>
      <c r="E999" t="s">
        <v>83</v>
      </c>
      <c r="F999" t="s">
        <v>115</v>
      </c>
      <c r="G999" t="s">
        <v>22</v>
      </c>
      <c r="H999" t="s">
        <v>110</v>
      </c>
      <c r="I999">
        <v>35</v>
      </c>
      <c r="J999">
        <v>0</v>
      </c>
    </row>
    <row r="1000" spans="1:10">
      <c r="A1000">
        <v>124</v>
      </c>
      <c r="B1000">
        <v>39</v>
      </c>
      <c r="C1000" t="s">
        <v>15</v>
      </c>
      <c r="D1000">
        <v>3.524</v>
      </c>
      <c r="E1000" t="s">
        <v>83</v>
      </c>
      <c r="F1000" t="s">
        <v>115</v>
      </c>
      <c r="G1000" t="s">
        <v>15</v>
      </c>
      <c r="H1000" t="s">
        <v>110</v>
      </c>
      <c r="I1000">
        <v>18</v>
      </c>
      <c r="J1000">
        <v>0</v>
      </c>
    </row>
    <row r="1001" spans="1:10">
      <c r="A1001">
        <v>124</v>
      </c>
      <c r="B1001">
        <v>40</v>
      </c>
      <c r="C1001" t="s">
        <v>15</v>
      </c>
      <c r="D1001">
        <v>4.7229999999999999</v>
      </c>
      <c r="E1001" t="s">
        <v>83</v>
      </c>
      <c r="F1001" t="s">
        <v>115</v>
      </c>
      <c r="G1001" t="s">
        <v>15</v>
      </c>
      <c r="H1001" t="s">
        <v>110</v>
      </c>
      <c r="I1001">
        <v>12</v>
      </c>
      <c r="J1001">
        <v>0</v>
      </c>
    </row>
    <row r="1002" spans="1:10">
      <c r="A1002">
        <v>125</v>
      </c>
      <c r="B1002">
        <v>3</v>
      </c>
      <c r="C1002" t="s">
        <v>15</v>
      </c>
      <c r="D1002">
        <v>5.4669999999999996</v>
      </c>
      <c r="E1002" t="s">
        <v>19</v>
      </c>
      <c r="F1002" t="s">
        <v>111</v>
      </c>
      <c r="G1002" t="s">
        <v>15</v>
      </c>
      <c r="H1002" t="s">
        <v>110</v>
      </c>
      <c r="I1002">
        <v>4</v>
      </c>
      <c r="J1002" t="s">
        <v>111</v>
      </c>
    </row>
    <row r="1003" spans="1:10">
      <c r="A1003">
        <v>125</v>
      </c>
      <c r="B1003">
        <v>10</v>
      </c>
      <c r="C1003" t="s">
        <v>22</v>
      </c>
      <c r="D1003">
        <v>7.4260000000000002</v>
      </c>
      <c r="E1003" t="s">
        <v>16</v>
      </c>
      <c r="F1003" t="s">
        <v>109</v>
      </c>
      <c r="G1003" t="s">
        <v>22</v>
      </c>
      <c r="H1003" t="s">
        <v>110</v>
      </c>
      <c r="I1003">
        <v>5</v>
      </c>
      <c r="J1003" t="s">
        <v>109</v>
      </c>
    </row>
    <row r="1004" spans="1:10">
      <c r="A1004">
        <v>125</v>
      </c>
      <c r="B1004">
        <v>6</v>
      </c>
      <c r="C1004" t="s">
        <v>22</v>
      </c>
      <c r="D1004">
        <v>3.7690000000000001</v>
      </c>
      <c r="E1004" t="s">
        <v>19</v>
      </c>
      <c r="F1004" t="s">
        <v>111</v>
      </c>
      <c r="G1004" t="s">
        <v>15</v>
      </c>
      <c r="H1004" t="s">
        <v>22</v>
      </c>
      <c r="I1004">
        <v>6</v>
      </c>
      <c r="J1004" t="s">
        <v>112</v>
      </c>
    </row>
    <row r="1005" spans="1:10">
      <c r="A1005">
        <v>125</v>
      </c>
      <c r="B1005">
        <v>15</v>
      </c>
      <c r="C1005" t="s">
        <v>22</v>
      </c>
      <c r="D1005">
        <v>4.2510000000000003</v>
      </c>
      <c r="E1005" t="s">
        <v>16</v>
      </c>
      <c r="F1005" t="s">
        <v>109</v>
      </c>
      <c r="G1005" t="s">
        <v>22</v>
      </c>
      <c r="H1005" t="s">
        <v>110</v>
      </c>
      <c r="I1005">
        <v>10</v>
      </c>
      <c r="J1005" t="s">
        <v>109</v>
      </c>
    </row>
    <row r="1006" spans="1:10">
      <c r="A1006">
        <v>125</v>
      </c>
      <c r="B1006">
        <v>11</v>
      </c>
      <c r="C1006" t="s">
        <v>15</v>
      </c>
      <c r="D1006">
        <v>4.306</v>
      </c>
      <c r="E1006" t="s">
        <v>16</v>
      </c>
      <c r="F1006" t="s">
        <v>109</v>
      </c>
      <c r="G1006" t="s">
        <v>15</v>
      </c>
      <c r="H1006" t="s">
        <v>110</v>
      </c>
      <c r="I1006">
        <v>14</v>
      </c>
      <c r="J1006" t="s">
        <v>109</v>
      </c>
    </row>
    <row r="1007" spans="1:10">
      <c r="A1007">
        <v>125</v>
      </c>
      <c r="B1007">
        <v>2</v>
      </c>
      <c r="C1007" t="s">
        <v>15</v>
      </c>
      <c r="D1007">
        <v>7.14</v>
      </c>
      <c r="E1007" t="s">
        <v>19</v>
      </c>
      <c r="F1007" t="s">
        <v>111</v>
      </c>
      <c r="G1007" t="s">
        <v>15</v>
      </c>
      <c r="H1007" t="s">
        <v>110</v>
      </c>
      <c r="I1007">
        <v>15</v>
      </c>
      <c r="J1007" t="s">
        <v>111</v>
      </c>
    </row>
    <row r="1008" spans="1:10">
      <c r="A1008">
        <v>125</v>
      </c>
      <c r="B1008">
        <v>13</v>
      </c>
      <c r="C1008" t="s">
        <v>15</v>
      </c>
      <c r="D1008">
        <v>6.0750000000000002</v>
      </c>
      <c r="E1008" t="s">
        <v>16</v>
      </c>
      <c r="F1008" t="s">
        <v>109</v>
      </c>
      <c r="G1008" t="s">
        <v>15</v>
      </c>
      <c r="H1008" t="s">
        <v>110</v>
      </c>
      <c r="I1008">
        <v>17</v>
      </c>
      <c r="J1008" t="s">
        <v>109</v>
      </c>
    </row>
    <row r="1009" spans="1:10">
      <c r="A1009">
        <v>125</v>
      </c>
      <c r="B1009">
        <v>8</v>
      </c>
      <c r="C1009" t="s">
        <v>22</v>
      </c>
      <c r="D1009">
        <v>3.371</v>
      </c>
      <c r="E1009" t="s">
        <v>19</v>
      </c>
      <c r="F1009" t="s">
        <v>111</v>
      </c>
      <c r="G1009" t="s">
        <v>22</v>
      </c>
      <c r="H1009" t="s">
        <v>110</v>
      </c>
      <c r="I1009">
        <v>18</v>
      </c>
      <c r="J1009" t="s">
        <v>111</v>
      </c>
    </row>
    <row r="1010" spans="1:10">
      <c r="A1010">
        <v>125</v>
      </c>
      <c r="B1010">
        <v>1</v>
      </c>
      <c r="C1010" t="s">
        <v>22</v>
      </c>
      <c r="D1010">
        <v>5.7629999999999999</v>
      </c>
      <c r="E1010" t="s">
        <v>19</v>
      </c>
      <c r="F1010" t="s">
        <v>111</v>
      </c>
      <c r="G1010" t="s">
        <v>22</v>
      </c>
      <c r="H1010" t="s">
        <v>110</v>
      </c>
      <c r="I1010">
        <v>22</v>
      </c>
      <c r="J1010" t="s">
        <v>111</v>
      </c>
    </row>
    <row r="1011" spans="1:10">
      <c r="A1011">
        <v>125</v>
      </c>
      <c r="B1011">
        <v>16</v>
      </c>
      <c r="C1011" t="s">
        <v>15</v>
      </c>
      <c r="D1011">
        <v>6.6239999999999997</v>
      </c>
      <c r="E1011" t="s">
        <v>16</v>
      </c>
      <c r="F1011" t="s">
        <v>109</v>
      </c>
      <c r="G1011" t="s">
        <v>15</v>
      </c>
      <c r="H1011" t="s">
        <v>110</v>
      </c>
      <c r="I1011">
        <v>25</v>
      </c>
      <c r="J1011" t="s">
        <v>109</v>
      </c>
    </row>
    <row r="1012" spans="1:10">
      <c r="A1012">
        <v>125</v>
      </c>
      <c r="B1012">
        <v>7</v>
      </c>
      <c r="C1012" t="s">
        <v>15</v>
      </c>
      <c r="D1012">
        <v>3.8730000000000002</v>
      </c>
      <c r="E1012" t="s">
        <v>19</v>
      </c>
      <c r="F1012" t="s">
        <v>111</v>
      </c>
      <c r="G1012" t="s">
        <v>22</v>
      </c>
      <c r="H1012" t="s">
        <v>22</v>
      </c>
      <c r="I1012">
        <v>26</v>
      </c>
      <c r="J1012" t="s">
        <v>112</v>
      </c>
    </row>
    <row r="1013" spans="1:10">
      <c r="A1013">
        <v>125</v>
      </c>
      <c r="B1013">
        <v>12</v>
      </c>
      <c r="C1013" t="s">
        <v>22</v>
      </c>
      <c r="D1013">
        <v>5.2030000000000003</v>
      </c>
      <c r="E1013" t="s">
        <v>16</v>
      </c>
      <c r="F1013" t="s">
        <v>109</v>
      </c>
      <c r="G1013" t="s">
        <v>22</v>
      </c>
      <c r="H1013" t="s">
        <v>110</v>
      </c>
      <c r="I1013">
        <v>29</v>
      </c>
      <c r="J1013" t="s">
        <v>109</v>
      </c>
    </row>
    <row r="1014" spans="1:10">
      <c r="A1014">
        <v>125</v>
      </c>
      <c r="B1014">
        <v>4</v>
      </c>
      <c r="C1014" t="s">
        <v>15</v>
      </c>
      <c r="D1014">
        <v>2.4980000000000002</v>
      </c>
      <c r="E1014" t="s">
        <v>19</v>
      </c>
      <c r="F1014" t="s">
        <v>111</v>
      </c>
      <c r="G1014" t="s">
        <v>15</v>
      </c>
      <c r="H1014" t="s">
        <v>110</v>
      </c>
      <c r="I1014">
        <v>31</v>
      </c>
      <c r="J1014" t="s">
        <v>111</v>
      </c>
    </row>
    <row r="1015" spans="1:10">
      <c r="A1015">
        <v>125</v>
      </c>
      <c r="B1015">
        <v>14</v>
      </c>
      <c r="C1015" t="s">
        <v>22</v>
      </c>
      <c r="D1015">
        <v>4.0590000000000002</v>
      </c>
      <c r="E1015" t="s">
        <v>16</v>
      </c>
      <c r="F1015" t="s">
        <v>109</v>
      </c>
      <c r="G1015" t="s">
        <v>22</v>
      </c>
      <c r="H1015" t="s">
        <v>110</v>
      </c>
      <c r="I1015">
        <v>35</v>
      </c>
      <c r="J1015" t="s">
        <v>109</v>
      </c>
    </row>
    <row r="1016" spans="1:10">
      <c r="A1016">
        <v>125</v>
      </c>
      <c r="B1016">
        <v>5</v>
      </c>
      <c r="C1016" t="s">
        <v>22</v>
      </c>
      <c r="D1016">
        <v>4.8090000000000002</v>
      </c>
      <c r="E1016" t="s">
        <v>19</v>
      </c>
      <c r="F1016" t="s">
        <v>111</v>
      </c>
      <c r="G1016" t="s">
        <v>22</v>
      </c>
      <c r="H1016" t="s">
        <v>110</v>
      </c>
      <c r="I1016">
        <v>36</v>
      </c>
      <c r="J1016" t="s">
        <v>111</v>
      </c>
    </row>
    <row r="1017" spans="1:10">
      <c r="A1017">
        <v>125</v>
      </c>
      <c r="B1017">
        <v>9</v>
      </c>
      <c r="C1017" t="s">
        <v>15</v>
      </c>
      <c r="D1017">
        <v>3.786</v>
      </c>
      <c r="E1017" t="s">
        <v>16</v>
      </c>
      <c r="F1017" t="s">
        <v>109</v>
      </c>
      <c r="G1017" t="s">
        <v>15</v>
      </c>
      <c r="H1017" t="s">
        <v>110</v>
      </c>
      <c r="I1017">
        <v>38</v>
      </c>
      <c r="J1017" t="s">
        <v>109</v>
      </c>
    </row>
    <row r="1018" spans="1:10">
      <c r="A1018">
        <v>125</v>
      </c>
      <c r="B1018">
        <v>17</v>
      </c>
      <c r="C1018" t="s">
        <v>22</v>
      </c>
      <c r="D1018">
        <v>4.8810000000000002</v>
      </c>
      <c r="E1018" t="s">
        <v>49</v>
      </c>
      <c r="F1018" t="s">
        <v>113</v>
      </c>
      <c r="G1018" t="s">
        <v>15</v>
      </c>
      <c r="H1018" t="s">
        <v>22</v>
      </c>
      <c r="I1018">
        <v>3</v>
      </c>
      <c r="J1018">
        <v>0</v>
      </c>
    </row>
    <row r="1019" spans="1:10">
      <c r="A1019">
        <v>125</v>
      </c>
      <c r="B1019">
        <v>18</v>
      </c>
      <c r="C1019" t="s">
        <v>15</v>
      </c>
      <c r="D1019">
        <v>2.8250000000000002</v>
      </c>
      <c r="E1019" t="s">
        <v>49</v>
      </c>
      <c r="F1019" t="s">
        <v>113</v>
      </c>
      <c r="G1019" t="s">
        <v>15</v>
      </c>
      <c r="H1019" t="s">
        <v>110</v>
      </c>
      <c r="I1019">
        <v>12</v>
      </c>
      <c r="J1019">
        <v>0</v>
      </c>
    </row>
    <row r="1020" spans="1:10">
      <c r="A1020">
        <v>125</v>
      </c>
      <c r="B1020">
        <v>19</v>
      </c>
      <c r="C1020" t="s">
        <v>15</v>
      </c>
      <c r="D1020">
        <v>4.9480000000000004</v>
      </c>
      <c r="E1020" t="s">
        <v>49</v>
      </c>
      <c r="F1020" t="s">
        <v>113</v>
      </c>
      <c r="G1020" t="s">
        <v>22</v>
      </c>
      <c r="H1020" t="s">
        <v>22</v>
      </c>
      <c r="I1020">
        <v>39</v>
      </c>
      <c r="J1020">
        <v>0</v>
      </c>
    </row>
    <row r="1021" spans="1:10">
      <c r="A1021">
        <v>125</v>
      </c>
      <c r="B1021">
        <v>20</v>
      </c>
      <c r="C1021" t="s">
        <v>22</v>
      </c>
      <c r="D1021">
        <v>3.1539999999999999</v>
      </c>
      <c r="E1021" t="s">
        <v>49</v>
      </c>
      <c r="F1021" t="s">
        <v>113</v>
      </c>
      <c r="G1021" t="s">
        <v>22</v>
      </c>
      <c r="H1021" t="s">
        <v>110</v>
      </c>
      <c r="I1021">
        <v>34</v>
      </c>
      <c r="J1021">
        <v>0</v>
      </c>
    </row>
    <row r="1022" spans="1:10">
      <c r="A1022">
        <v>125</v>
      </c>
      <c r="B1022">
        <v>21</v>
      </c>
      <c r="C1022" t="s">
        <v>22</v>
      </c>
      <c r="D1022">
        <v>3.891</v>
      </c>
      <c r="E1022" t="s">
        <v>49</v>
      </c>
      <c r="F1022" t="s">
        <v>113</v>
      </c>
      <c r="G1022" t="s">
        <v>22</v>
      </c>
      <c r="H1022" t="s">
        <v>110</v>
      </c>
      <c r="I1022">
        <v>21</v>
      </c>
      <c r="J1022">
        <v>0</v>
      </c>
    </row>
    <row r="1023" spans="1:10">
      <c r="A1023">
        <v>125</v>
      </c>
      <c r="B1023">
        <v>22</v>
      </c>
      <c r="C1023" t="s">
        <v>15</v>
      </c>
      <c r="D1023">
        <v>2.859</v>
      </c>
      <c r="E1023" t="s">
        <v>49</v>
      </c>
      <c r="F1023" t="s">
        <v>113</v>
      </c>
      <c r="G1023" t="s">
        <v>15</v>
      </c>
      <c r="H1023" t="s">
        <v>110</v>
      </c>
      <c r="I1023">
        <v>28</v>
      </c>
      <c r="J1023">
        <v>0</v>
      </c>
    </row>
    <row r="1024" spans="1:10">
      <c r="A1024">
        <v>125</v>
      </c>
      <c r="B1024">
        <v>23</v>
      </c>
      <c r="C1024" t="s">
        <v>15</v>
      </c>
      <c r="D1024">
        <v>4.8890000000000002</v>
      </c>
      <c r="E1024" t="s">
        <v>49</v>
      </c>
      <c r="F1024" t="s">
        <v>113</v>
      </c>
      <c r="G1024" t="s">
        <v>15</v>
      </c>
      <c r="H1024" t="s">
        <v>110</v>
      </c>
      <c r="I1024">
        <v>19</v>
      </c>
      <c r="J1024">
        <v>0</v>
      </c>
    </row>
    <row r="1025" spans="1:10">
      <c r="A1025">
        <v>125</v>
      </c>
      <c r="B1025">
        <v>24</v>
      </c>
      <c r="C1025" t="s">
        <v>22</v>
      </c>
      <c r="D1025">
        <v>4.1470000000000002</v>
      </c>
      <c r="E1025" t="s">
        <v>49</v>
      </c>
      <c r="F1025" t="s">
        <v>113</v>
      </c>
      <c r="G1025" t="s">
        <v>22</v>
      </c>
      <c r="H1025" t="s">
        <v>110</v>
      </c>
      <c r="I1025">
        <v>9</v>
      </c>
      <c r="J1025">
        <v>0</v>
      </c>
    </row>
    <row r="1026" spans="1:10">
      <c r="A1026">
        <v>125</v>
      </c>
      <c r="B1026">
        <v>25</v>
      </c>
      <c r="C1026" t="s">
        <v>15</v>
      </c>
      <c r="D1026">
        <v>25.15</v>
      </c>
      <c r="E1026" t="s">
        <v>66</v>
      </c>
      <c r="F1026" t="s">
        <v>114</v>
      </c>
      <c r="G1026" t="s">
        <v>15</v>
      </c>
      <c r="H1026" t="s">
        <v>110</v>
      </c>
      <c r="I1026">
        <v>1</v>
      </c>
      <c r="J1026">
        <v>0</v>
      </c>
    </row>
    <row r="1027" spans="1:10">
      <c r="A1027">
        <v>125</v>
      </c>
      <c r="B1027">
        <v>26</v>
      </c>
      <c r="C1027" t="s">
        <v>22</v>
      </c>
      <c r="D1027">
        <v>3.7</v>
      </c>
      <c r="E1027" t="s">
        <v>66</v>
      </c>
      <c r="F1027" t="s">
        <v>114</v>
      </c>
      <c r="G1027" t="s">
        <v>22</v>
      </c>
      <c r="H1027" t="s">
        <v>110</v>
      </c>
      <c r="I1027">
        <v>23</v>
      </c>
      <c r="J1027">
        <v>0</v>
      </c>
    </row>
    <row r="1028" spans="1:10">
      <c r="A1028">
        <v>125</v>
      </c>
      <c r="B1028">
        <v>27</v>
      </c>
      <c r="C1028" t="s">
        <v>15</v>
      </c>
      <c r="D1028">
        <v>4.37</v>
      </c>
      <c r="E1028" t="s">
        <v>66</v>
      </c>
      <c r="F1028" t="s">
        <v>114</v>
      </c>
      <c r="G1028" t="s">
        <v>15</v>
      </c>
      <c r="H1028" t="s">
        <v>110</v>
      </c>
      <c r="I1028">
        <v>33</v>
      </c>
      <c r="J1028">
        <v>0</v>
      </c>
    </row>
    <row r="1029" spans="1:10">
      <c r="A1029">
        <v>125</v>
      </c>
      <c r="B1029">
        <v>28</v>
      </c>
      <c r="C1029" t="s">
        <v>15</v>
      </c>
      <c r="D1029">
        <v>4.2889999999999997</v>
      </c>
      <c r="E1029" t="s">
        <v>66</v>
      </c>
      <c r="F1029" t="s">
        <v>114</v>
      </c>
      <c r="G1029" t="s">
        <v>15</v>
      </c>
      <c r="H1029" t="s">
        <v>110</v>
      </c>
      <c r="I1029">
        <v>37</v>
      </c>
      <c r="J1029">
        <v>0</v>
      </c>
    </row>
    <row r="1030" spans="1:10">
      <c r="A1030">
        <v>125</v>
      </c>
      <c r="B1030">
        <v>29</v>
      </c>
      <c r="C1030" t="s">
        <v>15</v>
      </c>
      <c r="D1030">
        <v>3.8980000000000001</v>
      </c>
      <c r="E1030" t="s">
        <v>66</v>
      </c>
      <c r="F1030" t="s">
        <v>114</v>
      </c>
      <c r="G1030" t="s">
        <v>15</v>
      </c>
      <c r="H1030" t="s">
        <v>110</v>
      </c>
      <c r="I1030">
        <v>7</v>
      </c>
      <c r="J1030">
        <v>0</v>
      </c>
    </row>
    <row r="1031" spans="1:10">
      <c r="A1031">
        <v>125</v>
      </c>
      <c r="B1031">
        <v>30</v>
      </c>
      <c r="C1031" t="s">
        <v>22</v>
      </c>
      <c r="D1031">
        <v>4.5549999999999997</v>
      </c>
      <c r="E1031" t="s">
        <v>66</v>
      </c>
      <c r="F1031" t="s">
        <v>114</v>
      </c>
      <c r="G1031" t="s">
        <v>22</v>
      </c>
      <c r="H1031" t="s">
        <v>110</v>
      </c>
      <c r="I1031">
        <v>16</v>
      </c>
      <c r="J1031">
        <v>0</v>
      </c>
    </row>
    <row r="1032" spans="1:10">
      <c r="A1032">
        <v>125</v>
      </c>
      <c r="B1032">
        <v>31</v>
      </c>
      <c r="C1032" t="s">
        <v>22</v>
      </c>
      <c r="D1032">
        <v>3.1869999999999998</v>
      </c>
      <c r="E1032" t="s">
        <v>66</v>
      </c>
      <c r="F1032" t="s">
        <v>114</v>
      </c>
      <c r="G1032" t="s">
        <v>22</v>
      </c>
      <c r="H1032" t="s">
        <v>110</v>
      </c>
      <c r="I1032">
        <v>27</v>
      </c>
      <c r="J1032">
        <v>0</v>
      </c>
    </row>
    <row r="1033" spans="1:10">
      <c r="A1033">
        <v>125</v>
      </c>
      <c r="B1033">
        <v>32</v>
      </c>
      <c r="C1033" t="s">
        <v>22</v>
      </c>
      <c r="D1033">
        <v>3.9460000000000002</v>
      </c>
      <c r="E1033" t="s">
        <v>66</v>
      </c>
      <c r="F1033" t="s">
        <v>114</v>
      </c>
      <c r="G1033" t="s">
        <v>22</v>
      </c>
      <c r="H1033" t="s">
        <v>110</v>
      </c>
      <c r="I1033">
        <v>13</v>
      </c>
      <c r="J1033">
        <v>0</v>
      </c>
    </row>
    <row r="1034" spans="1:10">
      <c r="A1034">
        <v>125</v>
      </c>
      <c r="B1034">
        <v>33</v>
      </c>
      <c r="C1034" t="s">
        <v>22</v>
      </c>
      <c r="D1034">
        <v>2.7480000000000002</v>
      </c>
      <c r="E1034" t="s">
        <v>83</v>
      </c>
      <c r="F1034" t="s">
        <v>115</v>
      </c>
      <c r="G1034" t="s">
        <v>22</v>
      </c>
      <c r="H1034" t="s">
        <v>110</v>
      </c>
      <c r="I1034">
        <v>8</v>
      </c>
      <c r="J1034">
        <v>0</v>
      </c>
    </row>
    <row r="1035" spans="1:10">
      <c r="A1035">
        <v>125</v>
      </c>
      <c r="B1035">
        <v>34</v>
      </c>
      <c r="C1035" t="s">
        <v>15</v>
      </c>
      <c r="D1035">
        <v>3.73</v>
      </c>
      <c r="E1035" t="s">
        <v>83</v>
      </c>
      <c r="F1035" t="s">
        <v>115</v>
      </c>
      <c r="G1035" t="s">
        <v>15</v>
      </c>
      <c r="H1035" t="s">
        <v>110</v>
      </c>
      <c r="I1035">
        <v>11</v>
      </c>
      <c r="J1035">
        <v>0</v>
      </c>
    </row>
    <row r="1036" spans="1:10">
      <c r="A1036">
        <v>125</v>
      </c>
      <c r="B1036">
        <v>35</v>
      </c>
      <c r="C1036" t="s">
        <v>22</v>
      </c>
      <c r="D1036">
        <v>2.77</v>
      </c>
      <c r="E1036" t="s">
        <v>83</v>
      </c>
      <c r="F1036" t="s">
        <v>115</v>
      </c>
      <c r="G1036" t="s">
        <v>22</v>
      </c>
      <c r="H1036" t="s">
        <v>110</v>
      </c>
      <c r="I1036">
        <v>20</v>
      </c>
      <c r="J1036">
        <v>0</v>
      </c>
    </row>
    <row r="1037" spans="1:10">
      <c r="A1037">
        <v>125</v>
      </c>
      <c r="B1037">
        <v>36</v>
      </c>
      <c r="C1037" t="s">
        <v>22</v>
      </c>
      <c r="D1037">
        <v>3.1869999999999998</v>
      </c>
      <c r="E1037" t="s">
        <v>83</v>
      </c>
      <c r="F1037" t="s">
        <v>115</v>
      </c>
      <c r="G1037" t="s">
        <v>22</v>
      </c>
      <c r="H1037" t="s">
        <v>110</v>
      </c>
      <c r="I1037">
        <v>2</v>
      </c>
      <c r="J1037">
        <v>0</v>
      </c>
    </row>
    <row r="1038" spans="1:10">
      <c r="A1038">
        <v>125</v>
      </c>
      <c r="B1038">
        <v>37</v>
      </c>
      <c r="C1038" t="s">
        <v>15</v>
      </c>
      <c r="D1038">
        <v>2.234</v>
      </c>
      <c r="E1038" t="s">
        <v>83</v>
      </c>
      <c r="F1038" t="s">
        <v>115</v>
      </c>
      <c r="G1038" t="s">
        <v>15</v>
      </c>
      <c r="H1038" t="s">
        <v>110</v>
      </c>
      <c r="I1038">
        <v>32</v>
      </c>
      <c r="J1038">
        <v>0</v>
      </c>
    </row>
    <row r="1039" spans="1:10">
      <c r="A1039">
        <v>125</v>
      </c>
      <c r="B1039">
        <v>38</v>
      </c>
      <c r="C1039" t="s">
        <v>15</v>
      </c>
      <c r="D1039">
        <v>2.1379999999999999</v>
      </c>
      <c r="E1039" t="s">
        <v>83</v>
      </c>
      <c r="F1039" t="s">
        <v>115</v>
      </c>
      <c r="G1039" t="s">
        <v>22</v>
      </c>
      <c r="H1039" t="s">
        <v>22</v>
      </c>
      <c r="I1039">
        <v>24</v>
      </c>
      <c r="J1039">
        <v>0</v>
      </c>
    </row>
    <row r="1040" spans="1:10">
      <c r="A1040">
        <v>125</v>
      </c>
      <c r="B1040">
        <v>39</v>
      </c>
      <c r="C1040" t="s">
        <v>15</v>
      </c>
      <c r="D1040">
        <v>3.4740000000000002</v>
      </c>
      <c r="E1040" t="s">
        <v>83</v>
      </c>
      <c r="F1040" t="s">
        <v>115</v>
      </c>
      <c r="G1040" t="s">
        <v>15</v>
      </c>
      <c r="H1040" t="s">
        <v>110</v>
      </c>
      <c r="I1040">
        <v>30</v>
      </c>
      <c r="J1040">
        <v>0</v>
      </c>
    </row>
    <row r="1041" spans="1:10">
      <c r="A1041">
        <v>125</v>
      </c>
      <c r="B1041">
        <v>40</v>
      </c>
      <c r="C1041" t="s">
        <v>15</v>
      </c>
      <c r="D1041">
        <v>8.77</v>
      </c>
      <c r="E1041" t="s">
        <v>83</v>
      </c>
      <c r="F1041" t="s">
        <v>115</v>
      </c>
      <c r="G1041" t="s">
        <v>15</v>
      </c>
      <c r="H1041" t="s">
        <v>110</v>
      </c>
      <c r="I1041">
        <v>40</v>
      </c>
      <c r="J1041">
        <v>0</v>
      </c>
    </row>
    <row r="1042" spans="1:10">
      <c r="A1042">
        <v>126</v>
      </c>
      <c r="B1042">
        <v>6</v>
      </c>
      <c r="C1042" t="s">
        <v>15</v>
      </c>
      <c r="D1042">
        <v>14.17</v>
      </c>
      <c r="E1042" t="s">
        <v>19</v>
      </c>
      <c r="F1042" t="s">
        <v>111</v>
      </c>
      <c r="G1042" t="s">
        <v>15</v>
      </c>
      <c r="H1042" t="s">
        <v>110</v>
      </c>
      <c r="I1042">
        <v>4</v>
      </c>
      <c r="J1042" t="s">
        <v>111</v>
      </c>
    </row>
    <row r="1043" spans="1:10">
      <c r="A1043">
        <v>126</v>
      </c>
      <c r="B1043">
        <v>11</v>
      </c>
      <c r="C1043" t="s">
        <v>22</v>
      </c>
      <c r="D1043">
        <v>7.883</v>
      </c>
      <c r="E1043" t="s">
        <v>16</v>
      </c>
      <c r="F1043" t="s">
        <v>109</v>
      </c>
      <c r="G1043" t="s">
        <v>15</v>
      </c>
      <c r="H1043" t="s">
        <v>22</v>
      </c>
      <c r="I1043">
        <v>5</v>
      </c>
      <c r="J1043" t="s">
        <v>116</v>
      </c>
    </row>
    <row r="1044" spans="1:10">
      <c r="A1044">
        <v>126</v>
      </c>
      <c r="B1044">
        <v>14</v>
      </c>
      <c r="C1044" t="s">
        <v>22</v>
      </c>
      <c r="D1044">
        <v>11.29</v>
      </c>
      <c r="E1044" t="s">
        <v>16</v>
      </c>
      <c r="F1044" t="s">
        <v>109</v>
      </c>
      <c r="G1044" t="s">
        <v>22</v>
      </c>
      <c r="H1044" t="s">
        <v>110</v>
      </c>
      <c r="I1044">
        <v>7</v>
      </c>
      <c r="J1044" t="s">
        <v>109</v>
      </c>
    </row>
    <row r="1045" spans="1:10">
      <c r="A1045">
        <v>126</v>
      </c>
      <c r="B1045">
        <v>8</v>
      </c>
      <c r="C1045" t="s">
        <v>22</v>
      </c>
      <c r="D1045">
        <v>3.8730000000000002</v>
      </c>
      <c r="E1045" t="s">
        <v>19</v>
      </c>
      <c r="F1045" t="s">
        <v>111</v>
      </c>
      <c r="G1045" t="s">
        <v>22</v>
      </c>
      <c r="H1045" t="s">
        <v>110</v>
      </c>
      <c r="I1045">
        <v>9</v>
      </c>
      <c r="J1045" t="s">
        <v>111</v>
      </c>
    </row>
    <row r="1046" spans="1:10">
      <c r="A1046">
        <v>126</v>
      </c>
      <c r="B1046">
        <v>5</v>
      </c>
      <c r="C1046" t="s">
        <v>22</v>
      </c>
      <c r="D1046">
        <v>5.7789999999999999</v>
      </c>
      <c r="E1046" t="s">
        <v>19</v>
      </c>
      <c r="F1046" t="s">
        <v>111</v>
      </c>
      <c r="G1046" t="s">
        <v>22</v>
      </c>
      <c r="H1046" t="s">
        <v>110</v>
      </c>
      <c r="I1046">
        <v>11</v>
      </c>
      <c r="J1046" t="s">
        <v>111</v>
      </c>
    </row>
    <row r="1047" spans="1:10">
      <c r="A1047">
        <v>126</v>
      </c>
      <c r="B1047">
        <v>13</v>
      </c>
      <c r="C1047" t="s">
        <v>22</v>
      </c>
      <c r="D1047">
        <v>12.51</v>
      </c>
      <c r="E1047" t="s">
        <v>16</v>
      </c>
      <c r="F1047" t="s">
        <v>109</v>
      </c>
      <c r="G1047" t="s">
        <v>15</v>
      </c>
      <c r="H1047" t="s">
        <v>22</v>
      </c>
      <c r="I1047">
        <v>15</v>
      </c>
      <c r="J1047" t="s">
        <v>116</v>
      </c>
    </row>
    <row r="1048" spans="1:10">
      <c r="A1048">
        <v>126</v>
      </c>
      <c r="B1048">
        <v>2</v>
      </c>
      <c r="C1048" t="s">
        <v>15</v>
      </c>
      <c r="D1048">
        <v>3.0659999999999998</v>
      </c>
      <c r="E1048" t="s">
        <v>19</v>
      </c>
      <c r="F1048" t="s">
        <v>111</v>
      </c>
      <c r="G1048" t="s">
        <v>15</v>
      </c>
      <c r="H1048" t="s">
        <v>110</v>
      </c>
      <c r="I1048">
        <v>17</v>
      </c>
      <c r="J1048" t="s">
        <v>111</v>
      </c>
    </row>
    <row r="1049" spans="1:10">
      <c r="A1049">
        <v>126</v>
      </c>
      <c r="B1049">
        <v>9</v>
      </c>
      <c r="C1049" t="s">
        <v>15</v>
      </c>
      <c r="D1049">
        <v>8.0510000000000002</v>
      </c>
      <c r="E1049" t="s">
        <v>16</v>
      </c>
      <c r="F1049" t="s">
        <v>109</v>
      </c>
      <c r="G1049" t="s">
        <v>15</v>
      </c>
      <c r="H1049" t="s">
        <v>110</v>
      </c>
      <c r="I1049">
        <v>18</v>
      </c>
      <c r="J1049" t="s">
        <v>109</v>
      </c>
    </row>
    <row r="1050" spans="1:10">
      <c r="A1050">
        <v>126</v>
      </c>
      <c r="B1050">
        <v>10</v>
      </c>
      <c r="C1050" t="s">
        <v>22</v>
      </c>
      <c r="D1050">
        <v>5.0739999999999998</v>
      </c>
      <c r="E1050" t="s">
        <v>16</v>
      </c>
      <c r="F1050" t="s">
        <v>109</v>
      </c>
      <c r="G1050" t="s">
        <v>22</v>
      </c>
      <c r="H1050" t="s">
        <v>110</v>
      </c>
      <c r="I1050">
        <v>21</v>
      </c>
      <c r="J1050" t="s">
        <v>109</v>
      </c>
    </row>
    <row r="1051" spans="1:10">
      <c r="A1051">
        <v>126</v>
      </c>
      <c r="B1051">
        <v>3</v>
      </c>
      <c r="C1051" t="s">
        <v>15</v>
      </c>
      <c r="D1051">
        <v>5.0659999999999998</v>
      </c>
      <c r="E1051" t="s">
        <v>19</v>
      </c>
      <c r="F1051" t="s">
        <v>111</v>
      </c>
      <c r="G1051" t="s">
        <v>15</v>
      </c>
      <c r="H1051" t="s">
        <v>110</v>
      </c>
      <c r="I1051">
        <v>25</v>
      </c>
      <c r="J1051" t="s">
        <v>111</v>
      </c>
    </row>
    <row r="1052" spans="1:10">
      <c r="A1052">
        <v>126</v>
      </c>
      <c r="B1052">
        <v>16</v>
      </c>
      <c r="C1052" t="s">
        <v>15</v>
      </c>
      <c r="D1052">
        <v>5.0019999999999998</v>
      </c>
      <c r="E1052" t="s">
        <v>16</v>
      </c>
      <c r="F1052" t="s">
        <v>109</v>
      </c>
      <c r="G1052" t="s">
        <v>15</v>
      </c>
      <c r="H1052" t="s">
        <v>110</v>
      </c>
      <c r="I1052">
        <v>27</v>
      </c>
      <c r="J1052" t="s">
        <v>109</v>
      </c>
    </row>
    <row r="1053" spans="1:10">
      <c r="A1053">
        <v>126</v>
      </c>
      <c r="B1053">
        <v>4</v>
      </c>
      <c r="C1053" t="s">
        <v>15</v>
      </c>
      <c r="D1053">
        <v>2.931</v>
      </c>
      <c r="E1053" t="s">
        <v>19</v>
      </c>
      <c r="F1053" t="s">
        <v>111</v>
      </c>
      <c r="G1053" t="s">
        <v>15</v>
      </c>
      <c r="H1053" t="s">
        <v>110</v>
      </c>
      <c r="I1053">
        <v>30</v>
      </c>
      <c r="J1053" t="s">
        <v>111</v>
      </c>
    </row>
    <row r="1054" spans="1:10">
      <c r="A1054">
        <v>126</v>
      </c>
      <c r="B1054">
        <v>7</v>
      </c>
      <c r="C1054" t="s">
        <v>22</v>
      </c>
      <c r="D1054">
        <v>2.7709999999999999</v>
      </c>
      <c r="E1054" t="s">
        <v>19</v>
      </c>
      <c r="F1054" t="s">
        <v>111</v>
      </c>
      <c r="G1054" t="s">
        <v>22</v>
      </c>
      <c r="H1054" t="s">
        <v>110</v>
      </c>
      <c r="I1054">
        <v>31</v>
      </c>
      <c r="J1054" t="s">
        <v>111</v>
      </c>
    </row>
    <row r="1055" spans="1:10">
      <c r="A1055">
        <v>126</v>
      </c>
      <c r="B1055">
        <v>15</v>
      </c>
      <c r="C1055" t="s">
        <v>22</v>
      </c>
      <c r="D1055">
        <v>10.95</v>
      </c>
      <c r="E1055" t="s">
        <v>16</v>
      </c>
      <c r="F1055" t="s">
        <v>109</v>
      </c>
      <c r="G1055" t="s">
        <v>22</v>
      </c>
      <c r="H1055" t="s">
        <v>110</v>
      </c>
      <c r="I1055">
        <v>35</v>
      </c>
      <c r="J1055" t="s">
        <v>109</v>
      </c>
    </row>
    <row r="1056" spans="1:10">
      <c r="A1056">
        <v>126</v>
      </c>
      <c r="B1056">
        <v>1</v>
      </c>
      <c r="C1056" t="s">
        <v>22</v>
      </c>
      <c r="D1056">
        <v>2.851</v>
      </c>
      <c r="E1056" t="s">
        <v>19</v>
      </c>
      <c r="F1056" t="s">
        <v>111</v>
      </c>
      <c r="G1056" t="s">
        <v>22</v>
      </c>
      <c r="H1056" t="s">
        <v>110</v>
      </c>
      <c r="I1056">
        <v>39</v>
      </c>
      <c r="J1056" t="s">
        <v>111</v>
      </c>
    </row>
    <row r="1057" spans="1:10">
      <c r="A1057">
        <v>126</v>
      </c>
      <c r="B1057">
        <v>12</v>
      </c>
      <c r="C1057" t="s">
        <v>22</v>
      </c>
      <c r="D1057">
        <v>4.7130000000000001</v>
      </c>
      <c r="E1057" t="s">
        <v>16</v>
      </c>
      <c r="F1057" t="s">
        <v>109</v>
      </c>
      <c r="G1057" t="s">
        <v>22</v>
      </c>
      <c r="H1057" t="s">
        <v>110</v>
      </c>
      <c r="I1057">
        <v>40</v>
      </c>
      <c r="J1057" t="s">
        <v>109</v>
      </c>
    </row>
    <row r="1058" spans="1:10">
      <c r="A1058">
        <v>126</v>
      </c>
      <c r="B1058">
        <v>17</v>
      </c>
      <c r="C1058" t="s">
        <v>15</v>
      </c>
      <c r="D1058">
        <v>7.3689999999999998</v>
      </c>
      <c r="E1058" t="s">
        <v>49</v>
      </c>
      <c r="F1058" t="s">
        <v>113</v>
      </c>
      <c r="G1058" t="s">
        <v>15</v>
      </c>
      <c r="H1058" t="s">
        <v>110</v>
      </c>
      <c r="I1058">
        <v>20</v>
      </c>
      <c r="J1058">
        <v>0</v>
      </c>
    </row>
    <row r="1059" spans="1:10">
      <c r="A1059">
        <v>126</v>
      </c>
      <c r="B1059">
        <v>18</v>
      </c>
      <c r="C1059" t="s">
        <v>15</v>
      </c>
      <c r="D1059">
        <v>3.6120000000000001</v>
      </c>
      <c r="E1059" t="s">
        <v>49</v>
      </c>
      <c r="F1059" t="s">
        <v>113</v>
      </c>
      <c r="G1059" t="s">
        <v>15</v>
      </c>
      <c r="H1059" t="s">
        <v>110</v>
      </c>
      <c r="I1059">
        <v>34</v>
      </c>
      <c r="J1059">
        <v>0</v>
      </c>
    </row>
    <row r="1060" spans="1:10">
      <c r="A1060">
        <v>126</v>
      </c>
      <c r="B1060">
        <v>19</v>
      </c>
      <c r="C1060" t="s">
        <v>22</v>
      </c>
      <c r="D1060">
        <v>4.234</v>
      </c>
      <c r="E1060" t="s">
        <v>49</v>
      </c>
      <c r="F1060" t="s">
        <v>113</v>
      </c>
      <c r="G1060" t="s">
        <v>22</v>
      </c>
      <c r="H1060" t="s">
        <v>110</v>
      </c>
      <c r="I1060">
        <v>24</v>
      </c>
      <c r="J1060">
        <v>0</v>
      </c>
    </row>
    <row r="1061" spans="1:10">
      <c r="A1061">
        <v>126</v>
      </c>
      <c r="B1061">
        <v>20</v>
      </c>
      <c r="C1061" t="s">
        <v>22</v>
      </c>
      <c r="D1061">
        <v>2.778</v>
      </c>
      <c r="E1061" t="s">
        <v>49</v>
      </c>
      <c r="F1061" t="s">
        <v>113</v>
      </c>
      <c r="G1061" t="s">
        <v>22</v>
      </c>
      <c r="H1061" t="s">
        <v>110</v>
      </c>
      <c r="I1061">
        <v>26</v>
      </c>
      <c r="J1061">
        <v>0</v>
      </c>
    </row>
    <row r="1062" spans="1:10">
      <c r="A1062">
        <v>126</v>
      </c>
      <c r="B1062">
        <v>21</v>
      </c>
      <c r="C1062" t="s">
        <v>22</v>
      </c>
      <c r="D1062">
        <v>3.4670000000000001</v>
      </c>
      <c r="E1062" t="s">
        <v>49</v>
      </c>
      <c r="F1062" t="s">
        <v>113</v>
      </c>
      <c r="G1062" t="s">
        <v>22</v>
      </c>
      <c r="H1062" t="s">
        <v>110</v>
      </c>
      <c r="I1062">
        <v>38</v>
      </c>
      <c r="J1062">
        <v>0</v>
      </c>
    </row>
    <row r="1063" spans="1:10">
      <c r="A1063">
        <v>126</v>
      </c>
      <c r="B1063">
        <v>22</v>
      </c>
      <c r="C1063" t="s">
        <v>15</v>
      </c>
      <c r="D1063">
        <v>2.0750000000000002</v>
      </c>
      <c r="E1063" t="s">
        <v>49</v>
      </c>
      <c r="F1063" t="s">
        <v>113</v>
      </c>
      <c r="G1063" t="s">
        <v>15</v>
      </c>
      <c r="H1063" t="s">
        <v>110</v>
      </c>
      <c r="I1063">
        <v>13</v>
      </c>
      <c r="J1063">
        <v>0</v>
      </c>
    </row>
    <row r="1064" spans="1:10">
      <c r="A1064">
        <v>126</v>
      </c>
      <c r="B1064">
        <v>23</v>
      </c>
      <c r="C1064" t="s">
        <v>15</v>
      </c>
      <c r="D1064">
        <v>10.95</v>
      </c>
      <c r="E1064" t="s">
        <v>49</v>
      </c>
      <c r="F1064" t="s">
        <v>113</v>
      </c>
      <c r="G1064" t="s">
        <v>15</v>
      </c>
      <c r="H1064" t="s">
        <v>110</v>
      </c>
      <c r="I1064">
        <v>1</v>
      </c>
      <c r="J1064">
        <v>0</v>
      </c>
    </row>
    <row r="1065" spans="1:10">
      <c r="A1065">
        <v>126</v>
      </c>
      <c r="B1065">
        <v>24</v>
      </c>
      <c r="C1065" t="s">
        <v>22</v>
      </c>
      <c r="D1065">
        <v>1.786</v>
      </c>
      <c r="E1065" t="s">
        <v>49</v>
      </c>
      <c r="F1065" t="s">
        <v>113</v>
      </c>
      <c r="G1065" t="s">
        <v>22</v>
      </c>
      <c r="H1065" t="s">
        <v>110</v>
      </c>
      <c r="I1065">
        <v>10</v>
      </c>
      <c r="J1065">
        <v>0</v>
      </c>
    </row>
    <row r="1066" spans="1:10">
      <c r="A1066">
        <v>126</v>
      </c>
      <c r="B1066">
        <v>25</v>
      </c>
      <c r="C1066" t="s">
        <v>15</v>
      </c>
      <c r="D1066">
        <v>6.4809999999999999</v>
      </c>
      <c r="E1066" t="s">
        <v>66</v>
      </c>
      <c r="F1066" t="s">
        <v>114</v>
      </c>
      <c r="G1066" t="s">
        <v>15</v>
      </c>
      <c r="H1066" t="s">
        <v>110</v>
      </c>
      <c r="I1066">
        <v>6</v>
      </c>
      <c r="J1066">
        <v>0</v>
      </c>
    </row>
    <row r="1067" spans="1:10">
      <c r="A1067">
        <v>126</v>
      </c>
      <c r="B1067">
        <v>26</v>
      </c>
      <c r="C1067" t="s">
        <v>22</v>
      </c>
      <c r="D1067">
        <v>4.1959999999999997</v>
      </c>
      <c r="E1067" t="s">
        <v>66</v>
      </c>
      <c r="F1067" t="s">
        <v>114</v>
      </c>
      <c r="G1067" t="s">
        <v>22</v>
      </c>
      <c r="H1067" t="s">
        <v>110</v>
      </c>
      <c r="I1067">
        <v>12</v>
      </c>
      <c r="J1067">
        <v>0</v>
      </c>
    </row>
    <row r="1068" spans="1:10">
      <c r="A1068">
        <v>126</v>
      </c>
      <c r="B1068">
        <v>27</v>
      </c>
      <c r="C1068" t="s">
        <v>15</v>
      </c>
      <c r="D1068">
        <v>7.5129999999999999</v>
      </c>
      <c r="E1068" t="s">
        <v>66</v>
      </c>
      <c r="F1068" t="s">
        <v>114</v>
      </c>
      <c r="G1068" t="s">
        <v>15</v>
      </c>
      <c r="H1068" t="s">
        <v>110</v>
      </c>
      <c r="I1068">
        <v>28</v>
      </c>
      <c r="J1068">
        <v>0</v>
      </c>
    </row>
    <row r="1069" spans="1:10">
      <c r="A1069">
        <v>126</v>
      </c>
      <c r="B1069">
        <v>28</v>
      </c>
      <c r="C1069" t="s">
        <v>15</v>
      </c>
      <c r="D1069">
        <v>10.55</v>
      </c>
      <c r="E1069" t="s">
        <v>66</v>
      </c>
      <c r="F1069" t="s">
        <v>114</v>
      </c>
      <c r="G1069" t="s">
        <v>15</v>
      </c>
      <c r="H1069" t="s">
        <v>110</v>
      </c>
      <c r="I1069">
        <v>36</v>
      </c>
      <c r="J1069">
        <v>0</v>
      </c>
    </row>
    <row r="1070" spans="1:10">
      <c r="A1070">
        <v>126</v>
      </c>
      <c r="B1070">
        <v>29</v>
      </c>
      <c r="C1070" t="s">
        <v>15</v>
      </c>
      <c r="D1070">
        <v>6.4009999999999998</v>
      </c>
      <c r="E1070" t="s">
        <v>66</v>
      </c>
      <c r="F1070" t="s">
        <v>114</v>
      </c>
      <c r="G1070" t="s">
        <v>15</v>
      </c>
      <c r="H1070" t="s">
        <v>110</v>
      </c>
      <c r="I1070">
        <v>32</v>
      </c>
      <c r="J1070">
        <v>0</v>
      </c>
    </row>
    <row r="1071" spans="1:10">
      <c r="A1071">
        <v>126</v>
      </c>
      <c r="B1071">
        <v>30</v>
      </c>
      <c r="C1071" t="s">
        <v>22</v>
      </c>
      <c r="D1071">
        <v>5.5229999999999997</v>
      </c>
      <c r="E1071" t="s">
        <v>66</v>
      </c>
      <c r="F1071" t="s">
        <v>114</v>
      </c>
      <c r="G1071" t="s">
        <v>22</v>
      </c>
      <c r="H1071" t="s">
        <v>110</v>
      </c>
      <c r="I1071">
        <v>2</v>
      </c>
      <c r="J1071">
        <v>0</v>
      </c>
    </row>
    <row r="1072" spans="1:10">
      <c r="A1072">
        <v>126</v>
      </c>
      <c r="B1072">
        <v>31</v>
      </c>
      <c r="C1072" t="s">
        <v>22</v>
      </c>
      <c r="D1072">
        <v>4.0190000000000001</v>
      </c>
      <c r="E1072" t="s">
        <v>66</v>
      </c>
      <c r="F1072" t="s">
        <v>114</v>
      </c>
      <c r="G1072" t="s">
        <v>22</v>
      </c>
      <c r="H1072" t="s">
        <v>110</v>
      </c>
      <c r="I1072">
        <v>16</v>
      </c>
      <c r="J1072">
        <v>0</v>
      </c>
    </row>
    <row r="1073" spans="1:10">
      <c r="A1073">
        <v>126</v>
      </c>
      <c r="B1073">
        <v>32</v>
      </c>
      <c r="C1073" t="s">
        <v>22</v>
      </c>
      <c r="D1073">
        <v>6.7610000000000001</v>
      </c>
      <c r="E1073" t="s">
        <v>66</v>
      </c>
      <c r="F1073" t="s">
        <v>114</v>
      </c>
      <c r="G1073" t="s">
        <v>22</v>
      </c>
      <c r="H1073" t="s">
        <v>110</v>
      </c>
      <c r="I1073">
        <v>22</v>
      </c>
      <c r="J1073">
        <v>0</v>
      </c>
    </row>
    <row r="1074" spans="1:10">
      <c r="A1074">
        <v>126</v>
      </c>
      <c r="B1074">
        <v>33</v>
      </c>
      <c r="C1074" t="s">
        <v>22</v>
      </c>
      <c r="D1074">
        <v>3.347</v>
      </c>
      <c r="E1074" t="s">
        <v>83</v>
      </c>
      <c r="F1074" t="s">
        <v>115</v>
      </c>
      <c r="G1074" t="s">
        <v>22</v>
      </c>
      <c r="H1074" t="s">
        <v>110</v>
      </c>
      <c r="I1074">
        <v>19</v>
      </c>
      <c r="J1074">
        <v>0</v>
      </c>
    </row>
    <row r="1075" spans="1:10">
      <c r="A1075">
        <v>126</v>
      </c>
      <c r="B1075">
        <v>34</v>
      </c>
      <c r="C1075" t="s">
        <v>15</v>
      </c>
      <c r="D1075">
        <v>2.8170000000000002</v>
      </c>
      <c r="E1075" t="s">
        <v>83</v>
      </c>
      <c r="F1075" t="s">
        <v>115</v>
      </c>
      <c r="G1075" t="s">
        <v>15</v>
      </c>
      <c r="H1075" t="s">
        <v>110</v>
      </c>
      <c r="I1075">
        <v>8</v>
      </c>
      <c r="J1075">
        <v>0</v>
      </c>
    </row>
    <row r="1076" spans="1:10">
      <c r="A1076">
        <v>126</v>
      </c>
      <c r="B1076">
        <v>35</v>
      </c>
      <c r="C1076" t="s">
        <v>22</v>
      </c>
      <c r="D1076">
        <v>2.5950000000000002</v>
      </c>
      <c r="E1076" t="s">
        <v>83</v>
      </c>
      <c r="F1076" t="s">
        <v>115</v>
      </c>
      <c r="G1076" t="s">
        <v>22</v>
      </c>
      <c r="H1076" t="s">
        <v>110</v>
      </c>
      <c r="I1076">
        <v>37</v>
      </c>
      <c r="J1076">
        <v>0</v>
      </c>
    </row>
    <row r="1077" spans="1:10">
      <c r="A1077">
        <v>126</v>
      </c>
      <c r="B1077">
        <v>36</v>
      </c>
      <c r="C1077" t="s">
        <v>22</v>
      </c>
      <c r="D1077">
        <v>3.6579999999999999</v>
      </c>
      <c r="E1077" t="s">
        <v>83</v>
      </c>
      <c r="F1077" t="s">
        <v>115</v>
      </c>
      <c r="G1077" t="s">
        <v>22</v>
      </c>
      <c r="H1077" t="s">
        <v>110</v>
      </c>
      <c r="I1077">
        <v>14</v>
      </c>
      <c r="J1077">
        <v>0</v>
      </c>
    </row>
    <row r="1078" spans="1:10">
      <c r="A1078">
        <v>126</v>
      </c>
      <c r="B1078">
        <v>37</v>
      </c>
      <c r="C1078" t="s">
        <v>15</v>
      </c>
      <c r="D1078">
        <v>2.266</v>
      </c>
      <c r="E1078" t="s">
        <v>83</v>
      </c>
      <c r="F1078" t="s">
        <v>115</v>
      </c>
      <c r="G1078" t="s">
        <v>15</v>
      </c>
      <c r="H1078" t="s">
        <v>110</v>
      </c>
      <c r="I1078">
        <v>3</v>
      </c>
      <c r="J1078">
        <v>0</v>
      </c>
    </row>
    <row r="1079" spans="1:10">
      <c r="A1079">
        <v>126</v>
      </c>
      <c r="B1079">
        <v>38</v>
      </c>
      <c r="C1079" t="s">
        <v>15</v>
      </c>
      <c r="D1079">
        <v>3.1779999999999999</v>
      </c>
      <c r="E1079" t="s">
        <v>83</v>
      </c>
      <c r="F1079" t="s">
        <v>115</v>
      </c>
      <c r="G1079" t="s">
        <v>22</v>
      </c>
      <c r="H1079" t="s">
        <v>22</v>
      </c>
      <c r="I1079">
        <v>29</v>
      </c>
      <c r="J1079">
        <v>0</v>
      </c>
    </row>
    <row r="1080" spans="1:10">
      <c r="A1080">
        <v>126</v>
      </c>
      <c r="B1080">
        <v>39</v>
      </c>
      <c r="C1080" t="s">
        <v>15</v>
      </c>
      <c r="D1080">
        <v>3.371</v>
      </c>
      <c r="E1080" t="s">
        <v>83</v>
      </c>
      <c r="F1080" t="s">
        <v>115</v>
      </c>
      <c r="G1080" t="s">
        <v>15</v>
      </c>
      <c r="H1080" t="s">
        <v>110</v>
      </c>
      <c r="I1080">
        <v>23</v>
      </c>
      <c r="J1080">
        <v>0</v>
      </c>
    </row>
    <row r="1081" spans="1:10">
      <c r="A1081">
        <v>126</v>
      </c>
      <c r="B1081">
        <v>40</v>
      </c>
      <c r="C1081" t="s">
        <v>15</v>
      </c>
      <c r="D1081">
        <v>4.1849999999999996</v>
      </c>
      <c r="E1081" t="s">
        <v>83</v>
      </c>
      <c r="F1081" t="s">
        <v>115</v>
      </c>
      <c r="G1081" t="s">
        <v>15</v>
      </c>
      <c r="H1081" t="s">
        <v>110</v>
      </c>
      <c r="I1081">
        <v>33</v>
      </c>
      <c r="J1081">
        <v>0</v>
      </c>
    </row>
    <row r="1082" spans="1:10">
      <c r="A1082">
        <v>127</v>
      </c>
      <c r="B1082">
        <v>11</v>
      </c>
      <c r="C1082" t="s">
        <v>15</v>
      </c>
      <c r="D1082">
        <v>12.45</v>
      </c>
      <c r="E1082" t="s">
        <v>16</v>
      </c>
      <c r="F1082" t="s">
        <v>109</v>
      </c>
      <c r="G1082" t="s">
        <v>15</v>
      </c>
      <c r="H1082" t="s">
        <v>110</v>
      </c>
      <c r="I1082">
        <v>4</v>
      </c>
      <c r="J1082" t="s">
        <v>109</v>
      </c>
    </row>
    <row r="1083" spans="1:10">
      <c r="A1083">
        <v>127</v>
      </c>
      <c r="B1083">
        <v>5</v>
      </c>
      <c r="C1083" t="s">
        <v>15</v>
      </c>
      <c r="D1083">
        <v>10.59</v>
      </c>
      <c r="E1083" t="s">
        <v>19</v>
      </c>
      <c r="F1083" t="s">
        <v>111</v>
      </c>
      <c r="G1083" t="s">
        <v>22</v>
      </c>
      <c r="H1083" t="s">
        <v>22</v>
      </c>
      <c r="I1083">
        <v>5</v>
      </c>
      <c r="J1083" t="s">
        <v>112</v>
      </c>
    </row>
    <row r="1084" spans="1:10">
      <c r="A1084">
        <v>127</v>
      </c>
      <c r="B1084">
        <v>3</v>
      </c>
      <c r="C1084" t="s">
        <v>22</v>
      </c>
      <c r="D1084">
        <v>9.5860000000000003</v>
      </c>
      <c r="E1084" t="s">
        <v>19</v>
      </c>
      <c r="F1084" t="s">
        <v>111</v>
      </c>
      <c r="G1084" t="s">
        <v>15</v>
      </c>
      <c r="H1084" t="s">
        <v>22</v>
      </c>
      <c r="I1084">
        <v>7</v>
      </c>
      <c r="J1084" t="s">
        <v>112</v>
      </c>
    </row>
    <row r="1085" spans="1:10">
      <c r="A1085">
        <v>127</v>
      </c>
      <c r="B1085">
        <v>12</v>
      </c>
      <c r="C1085" t="s">
        <v>22</v>
      </c>
      <c r="D1085">
        <v>9.6639999999999997</v>
      </c>
      <c r="E1085" t="s">
        <v>16</v>
      </c>
      <c r="F1085" t="s">
        <v>109</v>
      </c>
      <c r="G1085" t="s">
        <v>22</v>
      </c>
      <c r="H1085" t="s">
        <v>110</v>
      </c>
      <c r="I1085">
        <v>8</v>
      </c>
      <c r="J1085" t="s">
        <v>109</v>
      </c>
    </row>
    <row r="1086" spans="1:10">
      <c r="A1086">
        <v>127</v>
      </c>
      <c r="B1086">
        <v>13</v>
      </c>
      <c r="C1086" t="s">
        <v>15</v>
      </c>
      <c r="D1086">
        <v>7.7789999999999999</v>
      </c>
      <c r="E1086" t="s">
        <v>16</v>
      </c>
      <c r="F1086" t="s">
        <v>109</v>
      </c>
      <c r="G1086" t="s">
        <v>15</v>
      </c>
      <c r="H1086" t="s">
        <v>110</v>
      </c>
      <c r="I1086">
        <v>11</v>
      </c>
      <c r="J1086" t="s">
        <v>109</v>
      </c>
    </row>
    <row r="1087" spans="1:10">
      <c r="A1087">
        <v>127</v>
      </c>
      <c r="B1087">
        <v>7</v>
      </c>
      <c r="C1087" t="s">
        <v>22</v>
      </c>
      <c r="D1087">
        <v>19.89</v>
      </c>
      <c r="E1087" t="s">
        <v>19</v>
      </c>
      <c r="F1087" t="s">
        <v>111</v>
      </c>
      <c r="G1087" t="s">
        <v>22</v>
      </c>
      <c r="H1087" t="s">
        <v>110</v>
      </c>
      <c r="I1087">
        <v>14</v>
      </c>
      <c r="J1087" t="s">
        <v>111</v>
      </c>
    </row>
    <row r="1088" spans="1:10">
      <c r="A1088">
        <v>127</v>
      </c>
      <c r="B1088">
        <v>1</v>
      </c>
      <c r="C1088" t="s">
        <v>22</v>
      </c>
      <c r="D1088">
        <v>7.9219999999999997</v>
      </c>
      <c r="E1088" t="s">
        <v>19</v>
      </c>
      <c r="F1088" t="s">
        <v>111</v>
      </c>
      <c r="G1088" t="s">
        <v>22</v>
      </c>
      <c r="H1088" t="s">
        <v>110</v>
      </c>
      <c r="I1088">
        <v>16</v>
      </c>
      <c r="J1088" t="s">
        <v>111</v>
      </c>
    </row>
    <row r="1089" spans="1:10">
      <c r="A1089">
        <v>127</v>
      </c>
      <c r="B1089">
        <v>14</v>
      </c>
      <c r="C1089" t="s">
        <v>22</v>
      </c>
      <c r="D1089">
        <v>11.44</v>
      </c>
      <c r="E1089" t="s">
        <v>16</v>
      </c>
      <c r="F1089" t="s">
        <v>109</v>
      </c>
      <c r="G1089" t="s">
        <v>22</v>
      </c>
      <c r="H1089" t="s">
        <v>110</v>
      </c>
      <c r="I1089">
        <v>17</v>
      </c>
      <c r="J1089" t="s">
        <v>109</v>
      </c>
    </row>
    <row r="1090" spans="1:10">
      <c r="A1090">
        <v>127</v>
      </c>
      <c r="B1090">
        <v>15</v>
      </c>
      <c r="C1090" t="s">
        <v>15</v>
      </c>
      <c r="D1090">
        <v>11.12</v>
      </c>
      <c r="E1090" t="s">
        <v>16</v>
      </c>
      <c r="F1090" t="s">
        <v>109</v>
      </c>
      <c r="G1090" t="s">
        <v>22</v>
      </c>
      <c r="H1090" t="s">
        <v>22</v>
      </c>
      <c r="I1090">
        <v>22</v>
      </c>
      <c r="J1090" t="s">
        <v>116</v>
      </c>
    </row>
    <row r="1091" spans="1:10">
      <c r="A1091">
        <v>127</v>
      </c>
      <c r="B1091">
        <v>4</v>
      </c>
      <c r="C1091" t="s">
        <v>15</v>
      </c>
      <c r="D1091">
        <v>5.9169999999999998</v>
      </c>
      <c r="E1091" t="s">
        <v>19</v>
      </c>
      <c r="F1091" t="s">
        <v>111</v>
      </c>
      <c r="G1091" t="s">
        <v>15</v>
      </c>
      <c r="H1091" t="s">
        <v>110</v>
      </c>
      <c r="I1091">
        <v>25</v>
      </c>
      <c r="J1091" t="s">
        <v>111</v>
      </c>
    </row>
    <row r="1092" spans="1:10">
      <c r="A1092">
        <v>127</v>
      </c>
      <c r="B1092">
        <v>6</v>
      </c>
      <c r="C1092" t="s">
        <v>15</v>
      </c>
      <c r="D1092">
        <v>5.9139999999999997</v>
      </c>
      <c r="E1092" t="s">
        <v>19</v>
      </c>
      <c r="F1092" t="s">
        <v>111</v>
      </c>
      <c r="G1092" t="s">
        <v>15</v>
      </c>
      <c r="H1092" t="s">
        <v>110</v>
      </c>
      <c r="I1092">
        <v>26</v>
      </c>
      <c r="J1092" t="s">
        <v>111</v>
      </c>
    </row>
    <row r="1093" spans="1:10">
      <c r="A1093">
        <v>127</v>
      </c>
      <c r="B1093">
        <v>10</v>
      </c>
      <c r="C1093" t="s">
        <v>22</v>
      </c>
      <c r="D1093">
        <v>7.6180000000000003</v>
      </c>
      <c r="E1093" t="s">
        <v>16</v>
      </c>
      <c r="F1093" t="s">
        <v>109</v>
      </c>
      <c r="G1093" t="s">
        <v>22</v>
      </c>
      <c r="H1093" t="s">
        <v>110</v>
      </c>
      <c r="I1093">
        <v>30</v>
      </c>
      <c r="J1093" t="s">
        <v>109</v>
      </c>
    </row>
    <row r="1094" spans="1:10">
      <c r="A1094">
        <v>127</v>
      </c>
      <c r="B1094">
        <v>9</v>
      </c>
      <c r="C1094" t="s">
        <v>15</v>
      </c>
      <c r="D1094">
        <v>9.49</v>
      </c>
      <c r="E1094" t="s">
        <v>16</v>
      </c>
      <c r="F1094" t="s">
        <v>109</v>
      </c>
      <c r="G1094" t="s">
        <v>15</v>
      </c>
      <c r="H1094" t="s">
        <v>110</v>
      </c>
      <c r="I1094">
        <v>31</v>
      </c>
      <c r="J1094" t="s">
        <v>109</v>
      </c>
    </row>
    <row r="1095" spans="1:10">
      <c r="A1095">
        <v>127</v>
      </c>
      <c r="B1095">
        <v>8</v>
      </c>
      <c r="C1095" t="s">
        <v>22</v>
      </c>
      <c r="D1095">
        <v>10.56</v>
      </c>
      <c r="E1095" t="s">
        <v>19</v>
      </c>
      <c r="F1095" t="s">
        <v>111</v>
      </c>
      <c r="G1095" t="s">
        <v>22</v>
      </c>
      <c r="H1095" t="s">
        <v>110</v>
      </c>
      <c r="I1095">
        <v>34</v>
      </c>
      <c r="J1095" t="s">
        <v>111</v>
      </c>
    </row>
    <row r="1096" spans="1:10">
      <c r="A1096">
        <v>127</v>
      </c>
      <c r="B1096">
        <v>2</v>
      </c>
      <c r="C1096" t="s">
        <v>15</v>
      </c>
      <c r="D1096">
        <v>3.0979999999999999</v>
      </c>
      <c r="E1096" t="s">
        <v>19</v>
      </c>
      <c r="F1096" t="s">
        <v>111</v>
      </c>
      <c r="G1096" t="s">
        <v>15</v>
      </c>
      <c r="H1096" t="s">
        <v>110</v>
      </c>
      <c r="I1096">
        <v>36</v>
      </c>
      <c r="J1096" t="s">
        <v>111</v>
      </c>
    </row>
    <row r="1097" spans="1:10">
      <c r="A1097">
        <v>127</v>
      </c>
      <c r="B1097">
        <v>16</v>
      </c>
      <c r="C1097" t="s">
        <v>15</v>
      </c>
      <c r="D1097">
        <v>7.4669999999999996</v>
      </c>
      <c r="E1097" t="s">
        <v>16</v>
      </c>
      <c r="F1097" t="s">
        <v>109</v>
      </c>
      <c r="G1097" t="s">
        <v>15</v>
      </c>
      <c r="H1097" t="s">
        <v>110</v>
      </c>
      <c r="I1097">
        <v>37</v>
      </c>
      <c r="J1097" t="s">
        <v>109</v>
      </c>
    </row>
    <row r="1098" spans="1:10">
      <c r="A1098">
        <v>127</v>
      </c>
      <c r="B1098">
        <v>17</v>
      </c>
      <c r="C1098" t="s">
        <v>15</v>
      </c>
      <c r="D1098">
        <v>8.01</v>
      </c>
      <c r="E1098" t="s">
        <v>49</v>
      </c>
      <c r="F1098" t="s">
        <v>113</v>
      </c>
      <c r="G1098" t="s">
        <v>15</v>
      </c>
      <c r="H1098" t="s">
        <v>110</v>
      </c>
      <c r="I1098">
        <v>10</v>
      </c>
      <c r="J1098">
        <v>0</v>
      </c>
    </row>
    <row r="1099" spans="1:10">
      <c r="A1099">
        <v>127</v>
      </c>
      <c r="B1099">
        <v>18</v>
      </c>
      <c r="C1099" t="s">
        <v>15</v>
      </c>
      <c r="D1099">
        <v>5.3479999999999999</v>
      </c>
      <c r="E1099" t="s">
        <v>49</v>
      </c>
      <c r="F1099" t="s">
        <v>113</v>
      </c>
      <c r="G1099" t="s">
        <v>15</v>
      </c>
      <c r="H1099" t="s">
        <v>110</v>
      </c>
      <c r="I1099">
        <v>2</v>
      </c>
      <c r="J1099">
        <v>0</v>
      </c>
    </row>
    <row r="1100" spans="1:10">
      <c r="A1100">
        <v>127</v>
      </c>
      <c r="B1100">
        <v>19</v>
      </c>
      <c r="C1100" t="s">
        <v>22</v>
      </c>
      <c r="D1100">
        <v>3.125</v>
      </c>
      <c r="E1100" t="s">
        <v>49</v>
      </c>
      <c r="F1100" t="s">
        <v>113</v>
      </c>
      <c r="G1100" t="s">
        <v>22</v>
      </c>
      <c r="H1100" t="s">
        <v>110</v>
      </c>
      <c r="I1100">
        <v>24</v>
      </c>
      <c r="J1100">
        <v>0</v>
      </c>
    </row>
    <row r="1101" spans="1:10">
      <c r="A1101">
        <v>127</v>
      </c>
      <c r="B1101">
        <v>20</v>
      </c>
      <c r="C1101" t="s">
        <v>22</v>
      </c>
      <c r="D1101">
        <v>3.6819999999999999</v>
      </c>
      <c r="E1101" t="s">
        <v>49</v>
      </c>
      <c r="F1101" t="s">
        <v>113</v>
      </c>
      <c r="G1101" t="s">
        <v>22</v>
      </c>
      <c r="H1101" t="s">
        <v>110</v>
      </c>
      <c r="I1101">
        <v>32</v>
      </c>
      <c r="J1101">
        <v>0</v>
      </c>
    </row>
    <row r="1102" spans="1:10">
      <c r="A1102">
        <v>127</v>
      </c>
      <c r="B1102">
        <v>21</v>
      </c>
      <c r="C1102" t="s">
        <v>22</v>
      </c>
      <c r="D1102">
        <v>11.37</v>
      </c>
      <c r="E1102" t="s">
        <v>49</v>
      </c>
      <c r="F1102" t="s">
        <v>113</v>
      </c>
      <c r="G1102" t="s">
        <v>22</v>
      </c>
      <c r="H1102" t="s">
        <v>110</v>
      </c>
      <c r="I1102">
        <v>18</v>
      </c>
      <c r="J1102">
        <v>0</v>
      </c>
    </row>
    <row r="1103" spans="1:10">
      <c r="A1103">
        <v>127</v>
      </c>
      <c r="B1103">
        <v>22</v>
      </c>
      <c r="C1103" t="s">
        <v>15</v>
      </c>
      <c r="D1103">
        <v>3.5550000000000002</v>
      </c>
      <c r="E1103" t="s">
        <v>49</v>
      </c>
      <c r="F1103" t="s">
        <v>113</v>
      </c>
      <c r="G1103" t="s">
        <v>15</v>
      </c>
      <c r="H1103" t="s">
        <v>110</v>
      </c>
      <c r="I1103">
        <v>39</v>
      </c>
      <c r="J1103">
        <v>0</v>
      </c>
    </row>
    <row r="1104" spans="1:10">
      <c r="A1104">
        <v>127</v>
      </c>
      <c r="B1104">
        <v>23</v>
      </c>
      <c r="C1104" t="s">
        <v>15</v>
      </c>
      <c r="D1104">
        <v>3.306</v>
      </c>
      <c r="E1104" t="s">
        <v>49</v>
      </c>
      <c r="F1104" t="s">
        <v>113</v>
      </c>
      <c r="G1104" t="s">
        <v>15</v>
      </c>
      <c r="H1104" t="s">
        <v>110</v>
      </c>
      <c r="I1104">
        <v>27</v>
      </c>
      <c r="J1104">
        <v>0</v>
      </c>
    </row>
    <row r="1105" spans="1:10">
      <c r="A1105">
        <v>127</v>
      </c>
      <c r="B1105">
        <v>24</v>
      </c>
      <c r="C1105" t="s">
        <v>22</v>
      </c>
      <c r="D1105">
        <v>3.5859999999999999</v>
      </c>
      <c r="E1105" t="s">
        <v>49</v>
      </c>
      <c r="F1105" t="s">
        <v>113</v>
      </c>
      <c r="G1105" t="s">
        <v>22</v>
      </c>
      <c r="H1105" t="s">
        <v>110</v>
      </c>
      <c r="I1105">
        <v>12</v>
      </c>
      <c r="J1105">
        <v>0</v>
      </c>
    </row>
    <row r="1106" spans="1:10">
      <c r="A1106">
        <v>127</v>
      </c>
      <c r="B1106">
        <v>25</v>
      </c>
      <c r="C1106" t="s">
        <v>15</v>
      </c>
      <c r="D1106">
        <v>5.4749999999999996</v>
      </c>
      <c r="E1106" t="s">
        <v>66</v>
      </c>
      <c r="F1106" t="s">
        <v>114</v>
      </c>
      <c r="G1106" t="s">
        <v>15</v>
      </c>
      <c r="H1106" t="s">
        <v>110</v>
      </c>
      <c r="I1106">
        <v>19</v>
      </c>
      <c r="J1106">
        <v>0</v>
      </c>
    </row>
    <row r="1107" spans="1:10">
      <c r="A1107">
        <v>127</v>
      </c>
      <c r="B1107">
        <v>26</v>
      </c>
      <c r="C1107" t="s">
        <v>22</v>
      </c>
      <c r="D1107">
        <v>7.6180000000000003</v>
      </c>
      <c r="E1107" t="s">
        <v>66</v>
      </c>
      <c r="F1107" t="s">
        <v>114</v>
      </c>
      <c r="G1107" t="s">
        <v>22</v>
      </c>
      <c r="H1107" t="s">
        <v>110</v>
      </c>
      <c r="I1107">
        <v>3</v>
      </c>
      <c r="J1107">
        <v>0</v>
      </c>
    </row>
    <row r="1108" spans="1:10">
      <c r="A1108">
        <v>127</v>
      </c>
      <c r="B1108">
        <v>27</v>
      </c>
      <c r="C1108" t="s">
        <v>15</v>
      </c>
      <c r="D1108">
        <v>3.8660000000000001</v>
      </c>
      <c r="E1108" t="s">
        <v>66</v>
      </c>
      <c r="F1108" t="s">
        <v>114</v>
      </c>
      <c r="G1108" t="s">
        <v>15</v>
      </c>
      <c r="H1108" t="s">
        <v>110</v>
      </c>
      <c r="I1108">
        <v>13</v>
      </c>
      <c r="J1108">
        <v>0</v>
      </c>
    </row>
    <row r="1109" spans="1:10">
      <c r="A1109">
        <v>127</v>
      </c>
      <c r="B1109">
        <v>28</v>
      </c>
      <c r="C1109" t="s">
        <v>15</v>
      </c>
      <c r="D1109">
        <v>4.0110000000000001</v>
      </c>
      <c r="E1109" t="s">
        <v>66</v>
      </c>
      <c r="F1109" t="s">
        <v>114</v>
      </c>
      <c r="G1109" t="s">
        <v>15</v>
      </c>
      <c r="H1109" t="s">
        <v>110</v>
      </c>
      <c r="I1109">
        <v>9</v>
      </c>
      <c r="J1109">
        <v>0</v>
      </c>
    </row>
    <row r="1110" spans="1:10">
      <c r="A1110">
        <v>127</v>
      </c>
      <c r="B1110">
        <v>29</v>
      </c>
      <c r="C1110" t="s">
        <v>15</v>
      </c>
      <c r="D1110">
        <v>4.6319999999999997</v>
      </c>
      <c r="E1110" t="s">
        <v>66</v>
      </c>
      <c r="F1110" t="s">
        <v>114</v>
      </c>
      <c r="G1110" t="s">
        <v>15</v>
      </c>
      <c r="H1110" t="s">
        <v>110</v>
      </c>
      <c r="I1110">
        <v>23</v>
      </c>
      <c r="J1110">
        <v>0</v>
      </c>
    </row>
    <row r="1111" spans="1:10">
      <c r="A1111">
        <v>127</v>
      </c>
      <c r="B1111">
        <v>30</v>
      </c>
      <c r="C1111" t="s">
        <v>22</v>
      </c>
      <c r="D1111">
        <v>4.4580000000000002</v>
      </c>
      <c r="E1111" t="s">
        <v>66</v>
      </c>
      <c r="F1111" t="s">
        <v>114</v>
      </c>
      <c r="G1111" t="s">
        <v>22</v>
      </c>
      <c r="H1111" t="s">
        <v>110</v>
      </c>
      <c r="I1111">
        <v>38</v>
      </c>
      <c r="J1111">
        <v>0</v>
      </c>
    </row>
    <row r="1112" spans="1:10">
      <c r="A1112">
        <v>127</v>
      </c>
      <c r="B1112">
        <v>31</v>
      </c>
      <c r="C1112" t="s">
        <v>22</v>
      </c>
      <c r="D1112">
        <v>3.851</v>
      </c>
      <c r="E1112" t="s">
        <v>66</v>
      </c>
      <c r="F1112" t="s">
        <v>114</v>
      </c>
      <c r="G1112" t="s">
        <v>22</v>
      </c>
      <c r="H1112" t="s">
        <v>110</v>
      </c>
      <c r="I1112">
        <v>29</v>
      </c>
      <c r="J1112">
        <v>0</v>
      </c>
    </row>
    <row r="1113" spans="1:10">
      <c r="A1113">
        <v>127</v>
      </c>
      <c r="B1113">
        <v>32</v>
      </c>
      <c r="C1113" t="s">
        <v>22</v>
      </c>
      <c r="D1113">
        <v>3.81</v>
      </c>
      <c r="E1113" t="s">
        <v>66</v>
      </c>
      <c r="F1113" t="s">
        <v>114</v>
      </c>
      <c r="G1113" t="s">
        <v>22</v>
      </c>
      <c r="H1113" t="s">
        <v>110</v>
      </c>
      <c r="I1113">
        <v>35</v>
      </c>
      <c r="J1113">
        <v>0</v>
      </c>
    </row>
    <row r="1114" spans="1:10">
      <c r="A1114">
        <v>127</v>
      </c>
      <c r="B1114">
        <v>33</v>
      </c>
      <c r="C1114" t="s">
        <v>22</v>
      </c>
      <c r="D1114">
        <v>2.1379999999999999</v>
      </c>
      <c r="E1114" t="s">
        <v>83</v>
      </c>
      <c r="F1114" t="s">
        <v>115</v>
      </c>
      <c r="G1114" t="s">
        <v>22</v>
      </c>
      <c r="H1114" t="s">
        <v>110</v>
      </c>
      <c r="I1114">
        <v>20</v>
      </c>
      <c r="J1114">
        <v>0</v>
      </c>
    </row>
    <row r="1115" spans="1:10">
      <c r="A1115">
        <v>127</v>
      </c>
      <c r="B1115">
        <v>34</v>
      </c>
      <c r="C1115" t="s">
        <v>15</v>
      </c>
      <c r="D1115">
        <v>5.85</v>
      </c>
      <c r="E1115" t="s">
        <v>83</v>
      </c>
      <c r="F1115" t="s">
        <v>115</v>
      </c>
      <c r="G1115" t="s">
        <v>15</v>
      </c>
      <c r="H1115" t="s">
        <v>110</v>
      </c>
      <c r="I1115">
        <v>21</v>
      </c>
      <c r="J1115">
        <v>0</v>
      </c>
    </row>
    <row r="1116" spans="1:10">
      <c r="A1116">
        <v>127</v>
      </c>
      <c r="B1116">
        <v>35</v>
      </c>
      <c r="C1116" t="s">
        <v>22</v>
      </c>
      <c r="D1116">
        <v>15.22</v>
      </c>
      <c r="E1116" t="s">
        <v>83</v>
      </c>
      <c r="F1116" t="s">
        <v>115</v>
      </c>
      <c r="G1116" t="s">
        <v>22</v>
      </c>
      <c r="H1116" t="s">
        <v>110</v>
      </c>
      <c r="I1116">
        <v>1</v>
      </c>
      <c r="J1116">
        <v>0</v>
      </c>
    </row>
    <row r="1117" spans="1:10">
      <c r="A1117">
        <v>127</v>
      </c>
      <c r="B1117">
        <v>36</v>
      </c>
      <c r="C1117" t="s">
        <v>22</v>
      </c>
      <c r="D1117">
        <v>5.0679999999999996</v>
      </c>
      <c r="E1117" t="s">
        <v>83</v>
      </c>
      <c r="F1117" t="s">
        <v>115</v>
      </c>
      <c r="G1117" t="s">
        <v>22</v>
      </c>
      <c r="H1117" t="s">
        <v>110</v>
      </c>
      <c r="I1117">
        <v>6</v>
      </c>
      <c r="J1117">
        <v>0</v>
      </c>
    </row>
    <row r="1118" spans="1:10">
      <c r="A1118">
        <v>127</v>
      </c>
      <c r="B1118">
        <v>37</v>
      </c>
      <c r="C1118" t="s">
        <v>15</v>
      </c>
      <c r="D1118">
        <v>2.5</v>
      </c>
      <c r="E1118" t="s">
        <v>83</v>
      </c>
      <c r="F1118" t="s">
        <v>115</v>
      </c>
      <c r="G1118" t="s">
        <v>15</v>
      </c>
      <c r="H1118" t="s">
        <v>110</v>
      </c>
      <c r="I1118">
        <v>28</v>
      </c>
      <c r="J1118">
        <v>0</v>
      </c>
    </row>
    <row r="1119" spans="1:10">
      <c r="A1119">
        <v>127</v>
      </c>
      <c r="B1119">
        <v>38</v>
      </c>
      <c r="C1119" t="s">
        <v>22</v>
      </c>
      <c r="D1119">
        <v>3.57</v>
      </c>
      <c r="E1119" t="s">
        <v>83</v>
      </c>
      <c r="F1119" t="s">
        <v>115</v>
      </c>
      <c r="G1119" t="s">
        <v>22</v>
      </c>
      <c r="H1119" t="s">
        <v>110</v>
      </c>
      <c r="I1119">
        <v>40</v>
      </c>
      <c r="J1119">
        <v>0</v>
      </c>
    </row>
    <row r="1120" spans="1:10">
      <c r="A1120">
        <v>127</v>
      </c>
      <c r="B1120">
        <v>39</v>
      </c>
      <c r="C1120" t="s">
        <v>15</v>
      </c>
      <c r="D1120">
        <v>6.883</v>
      </c>
      <c r="E1120" t="s">
        <v>83</v>
      </c>
      <c r="F1120" t="s">
        <v>115</v>
      </c>
      <c r="G1120" t="s">
        <v>15</v>
      </c>
      <c r="H1120" t="s">
        <v>110</v>
      </c>
      <c r="I1120">
        <v>33</v>
      </c>
      <c r="J1120">
        <v>0</v>
      </c>
    </row>
    <row r="1121" spans="1:10">
      <c r="A1121">
        <v>127</v>
      </c>
      <c r="B1121">
        <v>40</v>
      </c>
      <c r="C1121" t="s">
        <v>15</v>
      </c>
      <c r="D1121">
        <v>4.5620000000000003</v>
      </c>
      <c r="E1121" t="s">
        <v>83</v>
      </c>
      <c r="F1121" t="s">
        <v>115</v>
      </c>
      <c r="G1121" t="s">
        <v>15</v>
      </c>
      <c r="H1121" t="s">
        <v>110</v>
      </c>
      <c r="I1121">
        <v>15</v>
      </c>
      <c r="J1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1FD9-5D7D-42C0-852D-0C135229DE57}">
  <dimension ref="A1:B6"/>
  <sheetViews>
    <sheetView workbookViewId="0" xr3:uid="{B0FA9DA8-41F4-5B34-A3BF-11009626562A}">
      <selection sqref="A1:B6"/>
    </sheetView>
  </sheetViews>
  <sheetFormatPr defaultRowHeight="15"/>
  <cols>
    <col min="1" max="1" width="15.7109375" bestFit="1" customWidth="1"/>
  </cols>
  <sheetData>
    <row r="1" spans="1:2">
      <c r="A1" t="s">
        <v>105</v>
      </c>
      <c r="B1" t="s">
        <v>106</v>
      </c>
    </row>
    <row r="2" spans="1:2">
      <c r="A2" t="s">
        <v>49</v>
      </c>
      <c r="B2" t="s">
        <v>113</v>
      </c>
    </row>
    <row r="3" spans="1:2">
      <c r="A3" t="s">
        <v>66</v>
      </c>
      <c r="B3" t="s">
        <v>114</v>
      </c>
    </row>
    <row r="4" spans="1:2">
      <c r="A4" t="s">
        <v>16</v>
      </c>
      <c r="B4" t="s">
        <v>109</v>
      </c>
    </row>
    <row r="5" spans="1:2">
      <c r="A5" t="s">
        <v>19</v>
      </c>
      <c r="B5" t="s">
        <v>111</v>
      </c>
    </row>
    <row r="6" spans="1:2">
      <c r="A6" t="s">
        <v>83</v>
      </c>
      <c r="B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 xr3:uid="{958C4451-9541-5A59-BF78-D2F731DF1C81}">
      <selection activeCell="A2" sqref="A2:A41"/>
    </sheetView>
  </sheetViews>
  <sheetFormatPr defaultRowHeight="15"/>
  <cols>
    <col min="2" max="2" width="3" bestFit="1" customWidth="1"/>
    <col min="3" max="3" width="81.140625" bestFit="1" customWidth="1"/>
    <col min="4" max="4" width="45.5703125" bestFit="1" customWidth="1"/>
    <col min="5" max="5" width="11.28515625" bestFit="1" customWidth="1"/>
    <col min="6" max="6" width="6" bestFit="1" customWidth="1"/>
  </cols>
  <sheetData>
    <row r="1" spans="1:6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</v>
      </c>
      <c r="B2">
        <v>1</v>
      </c>
      <c r="C2" t="s">
        <v>45</v>
      </c>
      <c r="D2" t="s">
        <v>46</v>
      </c>
      <c r="E2" t="s">
        <v>22</v>
      </c>
      <c r="F2">
        <v>6.5629999999999997</v>
      </c>
    </row>
    <row r="3" spans="1:6">
      <c r="A3">
        <v>1</v>
      </c>
      <c r="B3">
        <v>2</v>
      </c>
      <c r="C3" t="s">
        <v>40</v>
      </c>
      <c r="D3" t="s">
        <v>30</v>
      </c>
      <c r="E3" t="s">
        <v>15</v>
      </c>
      <c r="F3">
        <v>80.040000000000006</v>
      </c>
    </row>
    <row r="4" spans="1:6">
      <c r="A4">
        <v>25</v>
      </c>
      <c r="B4">
        <v>3</v>
      </c>
      <c r="C4" t="s">
        <v>39</v>
      </c>
      <c r="D4" t="s">
        <v>36</v>
      </c>
      <c r="E4" t="s">
        <v>15</v>
      </c>
      <c r="F4">
        <v>3.51</v>
      </c>
    </row>
    <row r="5" spans="1:6">
      <c r="A5">
        <v>29</v>
      </c>
      <c r="B5">
        <v>4</v>
      </c>
      <c r="C5" t="s">
        <v>31</v>
      </c>
      <c r="D5" t="s">
        <v>32</v>
      </c>
      <c r="E5" t="s">
        <v>15</v>
      </c>
      <c r="F5">
        <v>5.0039999999999996</v>
      </c>
    </row>
    <row r="6" spans="1:6">
      <c r="A6">
        <v>9</v>
      </c>
      <c r="B6">
        <v>5</v>
      </c>
      <c r="C6" t="s">
        <v>33</v>
      </c>
      <c r="D6" t="s">
        <v>34</v>
      </c>
      <c r="E6" t="s">
        <v>22</v>
      </c>
      <c r="F6">
        <v>5.6289999999999996</v>
      </c>
    </row>
    <row r="7" spans="1:6">
      <c r="A7">
        <v>13</v>
      </c>
      <c r="B7">
        <v>6</v>
      </c>
      <c r="C7" t="s">
        <v>17</v>
      </c>
      <c r="D7" t="s">
        <v>18</v>
      </c>
      <c r="E7" t="s">
        <v>15</v>
      </c>
      <c r="F7">
        <v>4.0659999999999998</v>
      </c>
    </row>
    <row r="8" spans="1:6">
      <c r="A8">
        <v>39</v>
      </c>
      <c r="B8">
        <v>7</v>
      </c>
      <c r="C8" t="s">
        <v>20</v>
      </c>
      <c r="D8" t="s">
        <v>21</v>
      </c>
      <c r="E8" t="s">
        <v>22</v>
      </c>
      <c r="F8">
        <v>3.528</v>
      </c>
    </row>
    <row r="9" spans="1:6">
      <c r="A9">
        <v>18</v>
      </c>
      <c r="B9">
        <v>8</v>
      </c>
      <c r="C9" t="s">
        <v>27</v>
      </c>
      <c r="D9" t="s">
        <v>28</v>
      </c>
      <c r="E9" t="s">
        <v>22</v>
      </c>
      <c r="F9">
        <v>5.7539999999999996</v>
      </c>
    </row>
    <row r="10" spans="1:6">
      <c r="A10">
        <v>14</v>
      </c>
      <c r="B10">
        <v>9</v>
      </c>
      <c r="C10" t="s">
        <v>23</v>
      </c>
      <c r="D10" t="s">
        <v>24</v>
      </c>
      <c r="E10" t="s">
        <v>15</v>
      </c>
      <c r="F10">
        <v>4.4550000000000001</v>
      </c>
    </row>
    <row r="11" spans="1:6">
      <c r="A11">
        <v>28</v>
      </c>
      <c r="B11">
        <v>10</v>
      </c>
      <c r="C11" t="s">
        <v>29</v>
      </c>
      <c r="D11" t="s">
        <v>30</v>
      </c>
      <c r="E11" t="s">
        <v>22</v>
      </c>
      <c r="F11">
        <v>3.7080000000000002</v>
      </c>
    </row>
    <row r="12" spans="1:6">
      <c r="A12">
        <v>21</v>
      </c>
      <c r="B12">
        <v>11</v>
      </c>
      <c r="C12" t="s">
        <v>35</v>
      </c>
      <c r="D12" t="s">
        <v>36</v>
      </c>
      <c r="E12" t="s">
        <v>15</v>
      </c>
      <c r="F12">
        <v>4.4320000000000004</v>
      </c>
    </row>
    <row r="13" spans="1:6">
      <c r="A13">
        <v>40</v>
      </c>
      <c r="B13">
        <v>12</v>
      </c>
      <c r="C13" t="s">
        <v>41</v>
      </c>
      <c r="D13" t="s">
        <v>42</v>
      </c>
      <c r="E13" t="s">
        <v>22</v>
      </c>
      <c r="F13">
        <v>10.27</v>
      </c>
    </row>
    <row r="14" spans="1:6">
      <c r="A14">
        <v>33</v>
      </c>
      <c r="B14">
        <v>13</v>
      </c>
      <c r="C14" t="s">
        <v>25</v>
      </c>
      <c r="D14" t="s">
        <v>99</v>
      </c>
      <c r="E14" t="s">
        <v>15</v>
      </c>
      <c r="F14">
        <v>5.68</v>
      </c>
    </row>
    <row r="15" spans="1:6">
      <c r="A15">
        <v>4</v>
      </c>
      <c r="B15">
        <v>14</v>
      </c>
      <c r="C15" t="s">
        <v>37</v>
      </c>
      <c r="D15" t="s">
        <v>38</v>
      </c>
      <c r="E15" t="s">
        <v>22</v>
      </c>
      <c r="F15">
        <v>7.6719999999999997</v>
      </c>
    </row>
    <row r="16" spans="1:6">
      <c r="A16">
        <v>6</v>
      </c>
      <c r="B16">
        <v>15</v>
      </c>
      <c r="C16" t="s">
        <v>43</v>
      </c>
      <c r="D16" t="s">
        <v>100</v>
      </c>
      <c r="E16" t="s">
        <v>22</v>
      </c>
      <c r="F16">
        <v>5.1219999999999999</v>
      </c>
    </row>
    <row r="17" spans="1:6">
      <c r="A17">
        <v>20</v>
      </c>
      <c r="B17">
        <v>16</v>
      </c>
      <c r="C17" t="s">
        <v>13</v>
      </c>
      <c r="D17" t="s">
        <v>14</v>
      </c>
      <c r="E17" t="s">
        <v>15</v>
      </c>
      <c r="F17">
        <v>6.2770000000000001</v>
      </c>
    </row>
    <row r="18" spans="1:6">
      <c r="A18">
        <v>36</v>
      </c>
      <c r="B18">
        <v>17</v>
      </c>
      <c r="C18" t="s">
        <v>47</v>
      </c>
      <c r="D18" t="s">
        <v>48</v>
      </c>
      <c r="E18" t="s">
        <v>15</v>
      </c>
      <c r="F18">
        <v>4.46</v>
      </c>
    </row>
    <row r="19" spans="1:6">
      <c r="A19">
        <v>22</v>
      </c>
      <c r="B19">
        <v>18</v>
      </c>
      <c r="C19" t="s">
        <v>50</v>
      </c>
      <c r="D19" t="s">
        <v>51</v>
      </c>
      <c r="E19" t="s">
        <v>15</v>
      </c>
      <c r="F19">
        <v>3.4390000000000001</v>
      </c>
    </row>
    <row r="20" spans="1:6">
      <c r="A20">
        <v>15</v>
      </c>
      <c r="B20">
        <v>19</v>
      </c>
      <c r="C20" t="s">
        <v>52</v>
      </c>
      <c r="D20" t="s">
        <v>53</v>
      </c>
      <c r="E20" t="s">
        <v>22</v>
      </c>
      <c r="F20">
        <v>5.6929999999999996</v>
      </c>
    </row>
    <row r="21" spans="1:6">
      <c r="A21">
        <v>34</v>
      </c>
      <c r="B21">
        <v>20</v>
      </c>
      <c r="C21" t="s">
        <v>54</v>
      </c>
      <c r="D21" t="s">
        <v>55</v>
      </c>
      <c r="E21" t="s">
        <v>22</v>
      </c>
      <c r="F21">
        <v>3.19</v>
      </c>
    </row>
    <row r="22" spans="1:6">
      <c r="A22">
        <v>7</v>
      </c>
      <c r="B22">
        <v>21</v>
      </c>
      <c r="C22" t="s">
        <v>56</v>
      </c>
      <c r="D22" t="s">
        <v>57</v>
      </c>
      <c r="E22" t="s">
        <v>22</v>
      </c>
      <c r="F22">
        <v>3.9820000000000002</v>
      </c>
    </row>
    <row r="23" spans="1:6">
      <c r="A23">
        <v>16</v>
      </c>
      <c r="B23">
        <v>22</v>
      </c>
      <c r="C23" t="s">
        <v>58</v>
      </c>
      <c r="D23" t="s">
        <v>59</v>
      </c>
      <c r="E23" t="s">
        <v>15</v>
      </c>
      <c r="F23">
        <v>3.157</v>
      </c>
    </row>
    <row r="24" spans="1:6">
      <c r="A24">
        <v>3</v>
      </c>
      <c r="B24">
        <v>23</v>
      </c>
      <c r="C24" t="s">
        <v>60</v>
      </c>
      <c r="D24" t="s">
        <v>98</v>
      </c>
      <c r="E24" t="s">
        <v>15</v>
      </c>
      <c r="F24">
        <v>4.9880000000000004</v>
      </c>
    </row>
    <row r="25" spans="1:6">
      <c r="A25">
        <v>26</v>
      </c>
      <c r="B25">
        <v>24</v>
      </c>
      <c r="C25" t="s">
        <v>62</v>
      </c>
      <c r="D25" t="s">
        <v>63</v>
      </c>
      <c r="E25" t="s">
        <v>22</v>
      </c>
      <c r="F25">
        <v>5.3810000000000002</v>
      </c>
    </row>
    <row r="26" spans="1:6">
      <c r="A26">
        <v>11</v>
      </c>
      <c r="B26">
        <v>25</v>
      </c>
      <c r="C26" t="s">
        <v>64</v>
      </c>
      <c r="D26" t="s">
        <v>65</v>
      </c>
      <c r="E26" t="s">
        <v>15</v>
      </c>
      <c r="F26">
        <v>5.5030000000000001</v>
      </c>
    </row>
    <row r="27" spans="1:6">
      <c r="A27">
        <v>37</v>
      </c>
      <c r="B27">
        <v>26</v>
      </c>
      <c r="C27" t="s">
        <v>67</v>
      </c>
      <c r="D27" t="s">
        <v>68</v>
      </c>
      <c r="E27" t="s">
        <v>22</v>
      </c>
      <c r="F27">
        <v>3.875</v>
      </c>
    </row>
    <row r="28" spans="1:6">
      <c r="A28">
        <v>31</v>
      </c>
      <c r="B28">
        <v>27</v>
      </c>
      <c r="C28" t="s">
        <v>69</v>
      </c>
      <c r="D28" t="s">
        <v>70</v>
      </c>
      <c r="E28" t="s">
        <v>15</v>
      </c>
      <c r="F28">
        <v>6.2430000000000003</v>
      </c>
    </row>
    <row r="29" spans="1:6">
      <c r="A29">
        <v>30</v>
      </c>
      <c r="B29">
        <v>28</v>
      </c>
      <c r="C29" t="s">
        <v>71</v>
      </c>
      <c r="D29" t="s">
        <v>72</v>
      </c>
      <c r="E29" t="s">
        <v>15</v>
      </c>
      <c r="F29">
        <v>3.4590000000000001</v>
      </c>
    </row>
    <row r="30" spans="1:6">
      <c r="A30">
        <v>23</v>
      </c>
      <c r="B30">
        <v>29</v>
      </c>
      <c r="C30" t="s">
        <v>73</v>
      </c>
      <c r="D30" t="s">
        <v>74</v>
      </c>
      <c r="E30" t="s">
        <v>15</v>
      </c>
      <c r="F30">
        <v>4.1820000000000004</v>
      </c>
    </row>
    <row r="31" spans="1:6">
      <c r="A31">
        <v>2</v>
      </c>
      <c r="B31">
        <v>30</v>
      </c>
      <c r="C31" t="s">
        <v>75</v>
      </c>
      <c r="D31" t="s">
        <v>76</v>
      </c>
      <c r="E31" t="s">
        <v>22</v>
      </c>
      <c r="F31">
        <v>6.6920000000000002</v>
      </c>
    </row>
    <row r="32" spans="1:6">
      <c r="A32">
        <v>10</v>
      </c>
      <c r="B32">
        <v>31</v>
      </c>
      <c r="C32" t="s">
        <v>77</v>
      </c>
      <c r="D32" t="s">
        <v>78</v>
      </c>
      <c r="E32" t="s">
        <v>22</v>
      </c>
      <c r="F32">
        <v>3.8839999999999999</v>
      </c>
    </row>
    <row r="33" spans="1:6">
      <c r="A33">
        <v>19</v>
      </c>
      <c r="B33">
        <v>32</v>
      </c>
      <c r="C33" t="s">
        <v>79</v>
      </c>
      <c r="D33" t="s">
        <v>80</v>
      </c>
      <c r="E33" t="s">
        <v>22</v>
      </c>
      <c r="F33">
        <v>3.2919999999999998</v>
      </c>
    </row>
    <row r="34" spans="1:6">
      <c r="A34">
        <v>24</v>
      </c>
      <c r="B34">
        <v>33</v>
      </c>
      <c r="C34" t="s">
        <v>81</v>
      </c>
      <c r="D34" t="s">
        <v>82</v>
      </c>
      <c r="E34" t="s">
        <v>22</v>
      </c>
      <c r="F34">
        <v>2.9239999999999999</v>
      </c>
    </row>
    <row r="35" spans="1:6">
      <c r="A35">
        <v>27</v>
      </c>
      <c r="B35">
        <v>34</v>
      </c>
      <c r="C35" t="s">
        <v>84</v>
      </c>
      <c r="D35" t="s">
        <v>85</v>
      </c>
      <c r="E35" t="s">
        <v>15</v>
      </c>
      <c r="F35">
        <v>3.4860000000000002</v>
      </c>
    </row>
    <row r="36" spans="1:6">
      <c r="A36">
        <v>5</v>
      </c>
      <c r="B36">
        <v>35</v>
      </c>
      <c r="C36" t="s">
        <v>86</v>
      </c>
      <c r="D36" t="s">
        <v>87</v>
      </c>
      <c r="E36" t="s">
        <v>22</v>
      </c>
      <c r="F36">
        <v>4.1440000000000001</v>
      </c>
    </row>
    <row r="37" spans="1:6">
      <c r="A37">
        <v>8</v>
      </c>
      <c r="B37">
        <v>36</v>
      </c>
      <c r="C37" t="s">
        <v>88</v>
      </c>
      <c r="D37" t="s">
        <v>89</v>
      </c>
      <c r="E37" t="s">
        <v>22</v>
      </c>
      <c r="F37">
        <v>2.802</v>
      </c>
    </row>
    <row r="38" spans="1:6">
      <c r="A38">
        <v>38</v>
      </c>
      <c r="B38">
        <v>37</v>
      </c>
      <c r="C38" t="s">
        <v>90</v>
      </c>
      <c r="D38" t="s">
        <v>91</v>
      </c>
      <c r="E38" t="s">
        <v>15</v>
      </c>
      <c r="F38">
        <v>2.2149999999999999</v>
      </c>
    </row>
    <row r="39" spans="1:6">
      <c r="A39">
        <v>17</v>
      </c>
      <c r="B39">
        <v>38</v>
      </c>
      <c r="C39" t="s">
        <v>92</v>
      </c>
      <c r="D39" t="s">
        <v>93</v>
      </c>
      <c r="E39" t="s">
        <v>15</v>
      </c>
      <c r="F39">
        <v>2.746</v>
      </c>
    </row>
    <row r="40" spans="1:6">
      <c r="A40">
        <v>12</v>
      </c>
      <c r="B40">
        <v>39</v>
      </c>
      <c r="C40" t="s">
        <v>94</v>
      </c>
      <c r="D40" t="s">
        <v>95</v>
      </c>
      <c r="E40" t="s">
        <v>15</v>
      </c>
      <c r="F40">
        <v>5.0730000000000004</v>
      </c>
    </row>
    <row r="41" spans="1:6">
      <c r="A41">
        <v>32</v>
      </c>
      <c r="B41">
        <v>40</v>
      </c>
      <c r="C41" t="s">
        <v>96</v>
      </c>
      <c r="D41" t="s">
        <v>97</v>
      </c>
      <c r="E41" t="s">
        <v>15</v>
      </c>
      <c r="F41">
        <v>2.9119999999999999</v>
      </c>
    </row>
  </sheetData>
  <sortState ref="A2:F41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workbookViewId="0" xr3:uid="{842E5F09-E766-5B8D-85AF-A39847EA96FD}">
      <selection activeCell="B24" sqref="B24"/>
    </sheetView>
  </sheetViews>
  <sheetFormatPr defaultRowHeight="15"/>
  <cols>
    <col min="1" max="1" width="16.140625" customWidth="1"/>
    <col min="2" max="2" width="16.28515625" customWidth="1"/>
    <col min="3" max="3" width="11.28515625" customWidth="1"/>
    <col min="4" max="4" width="22" bestFit="1" customWidth="1"/>
    <col min="5" max="5" width="16.140625" customWidth="1"/>
    <col min="6" max="6" width="17.85546875" bestFit="1" customWidth="1"/>
    <col min="7" max="9" width="11.28515625" customWidth="1"/>
    <col min="10" max="10" width="11.28515625" bestFit="1" customWidth="1"/>
    <col min="12" max="12" width="16.140625" bestFit="1" customWidth="1"/>
    <col min="13" max="13" width="17.85546875" customWidth="1"/>
    <col min="14" max="14" width="11.28515625" customWidth="1"/>
    <col min="15" max="15" width="11.28515625" bestFit="1" customWidth="1"/>
  </cols>
  <sheetData>
    <row r="1" spans="1:14">
      <c r="A1" s="1" t="s">
        <v>1</v>
      </c>
      <c r="B1" t="s">
        <v>117</v>
      </c>
      <c r="G1" s="1" t="s">
        <v>1</v>
      </c>
      <c r="H1" t="s">
        <v>117</v>
      </c>
      <c r="L1" s="1" t="s">
        <v>1</v>
      </c>
      <c r="M1" t="s">
        <v>117</v>
      </c>
    </row>
    <row r="3" spans="1:14">
      <c r="A3" s="1" t="s">
        <v>118</v>
      </c>
      <c r="B3" s="1" t="s">
        <v>119</v>
      </c>
      <c r="G3" s="1" t="s">
        <v>118</v>
      </c>
      <c r="H3" s="1" t="s">
        <v>119</v>
      </c>
      <c r="L3" s="1" t="s">
        <v>118</v>
      </c>
      <c r="M3" s="1" t="s">
        <v>119</v>
      </c>
    </row>
    <row r="4" spans="1:14">
      <c r="A4" s="1" t="s">
        <v>120</v>
      </c>
      <c r="B4" t="s">
        <v>121</v>
      </c>
      <c r="C4" t="s">
        <v>122</v>
      </c>
      <c r="G4" s="1" t="s">
        <v>120</v>
      </c>
      <c r="H4" t="s">
        <v>121</v>
      </c>
      <c r="I4" t="s">
        <v>122</v>
      </c>
      <c r="L4" s="1" t="s">
        <v>120</v>
      </c>
      <c r="M4" t="s">
        <v>121</v>
      </c>
      <c r="N4" t="s">
        <v>122</v>
      </c>
    </row>
    <row r="5" spans="1:14">
      <c r="A5" s="2">
        <v>100</v>
      </c>
      <c r="B5">
        <v>1</v>
      </c>
      <c r="C5">
        <v>1</v>
      </c>
      <c r="G5" s="2">
        <v>101</v>
      </c>
      <c r="H5">
        <v>2</v>
      </c>
      <c r="I5">
        <v>2</v>
      </c>
      <c r="L5" s="2">
        <v>100</v>
      </c>
      <c r="M5">
        <v>1</v>
      </c>
      <c r="N5">
        <v>1</v>
      </c>
    </row>
    <row r="6" spans="1:14">
      <c r="A6" s="2">
        <v>104</v>
      </c>
      <c r="B6">
        <v>1</v>
      </c>
      <c r="C6">
        <v>1</v>
      </c>
      <c r="G6" s="2">
        <v>102</v>
      </c>
      <c r="H6">
        <v>3</v>
      </c>
      <c r="I6">
        <v>3</v>
      </c>
      <c r="L6" s="2">
        <v>101</v>
      </c>
      <c r="M6">
        <v>2</v>
      </c>
      <c r="N6">
        <v>2</v>
      </c>
    </row>
    <row r="7" spans="1:14">
      <c r="A7" s="2">
        <v>106</v>
      </c>
      <c r="B7">
        <v>1</v>
      </c>
      <c r="C7">
        <v>1</v>
      </c>
      <c r="G7" s="2">
        <v>103</v>
      </c>
      <c r="H7">
        <v>5</v>
      </c>
      <c r="I7">
        <v>5</v>
      </c>
      <c r="L7" s="2">
        <v>102</v>
      </c>
      <c r="M7">
        <v>3</v>
      </c>
      <c r="N7">
        <v>3</v>
      </c>
    </row>
    <row r="8" spans="1:14">
      <c r="A8" s="2">
        <v>109</v>
      </c>
      <c r="B8">
        <v>1</v>
      </c>
      <c r="C8">
        <v>1</v>
      </c>
      <c r="G8" s="2">
        <v>104</v>
      </c>
      <c r="H8">
        <v>6</v>
      </c>
      <c r="I8">
        <v>6</v>
      </c>
      <c r="L8" s="2">
        <v>103</v>
      </c>
      <c r="M8">
        <v>5</v>
      </c>
      <c r="N8">
        <v>5</v>
      </c>
    </row>
    <row r="9" spans="1:14">
      <c r="A9" s="2">
        <v>112</v>
      </c>
      <c r="B9">
        <v>2</v>
      </c>
      <c r="C9">
        <v>2</v>
      </c>
      <c r="G9" s="2">
        <v>106</v>
      </c>
      <c r="H9">
        <v>5</v>
      </c>
      <c r="I9">
        <v>5</v>
      </c>
      <c r="L9" s="2">
        <v>104</v>
      </c>
      <c r="M9">
        <v>7</v>
      </c>
      <c r="N9">
        <v>7</v>
      </c>
    </row>
    <row r="10" spans="1:14">
      <c r="A10" s="2">
        <v>113</v>
      </c>
      <c r="B10">
        <v>3</v>
      </c>
      <c r="C10">
        <v>3</v>
      </c>
      <c r="G10" s="2">
        <v>107</v>
      </c>
      <c r="H10">
        <v>1</v>
      </c>
      <c r="I10">
        <v>1</v>
      </c>
      <c r="L10" s="2">
        <v>106</v>
      </c>
      <c r="M10">
        <v>6</v>
      </c>
      <c r="N10">
        <v>6</v>
      </c>
    </row>
    <row r="11" spans="1:14">
      <c r="A11" s="2">
        <v>116</v>
      </c>
      <c r="B11">
        <v>1</v>
      </c>
      <c r="C11">
        <v>1</v>
      </c>
      <c r="G11" s="2">
        <v>108</v>
      </c>
      <c r="H11">
        <v>6</v>
      </c>
      <c r="I11">
        <v>6</v>
      </c>
      <c r="L11" s="2">
        <v>107</v>
      </c>
      <c r="M11">
        <v>1</v>
      </c>
      <c r="N11">
        <v>1</v>
      </c>
    </row>
    <row r="12" spans="1:14">
      <c r="A12" s="2">
        <v>117</v>
      </c>
      <c r="B12">
        <v>2</v>
      </c>
      <c r="C12">
        <v>2</v>
      </c>
      <c r="G12" s="2">
        <v>109</v>
      </c>
      <c r="H12">
        <v>2</v>
      </c>
      <c r="I12">
        <v>2</v>
      </c>
      <c r="L12" s="2">
        <v>108</v>
      </c>
      <c r="M12">
        <v>6</v>
      </c>
      <c r="N12">
        <v>6</v>
      </c>
    </row>
    <row r="13" spans="1:14">
      <c r="A13" s="2">
        <v>118</v>
      </c>
      <c r="B13">
        <v>1</v>
      </c>
      <c r="C13">
        <v>1</v>
      </c>
      <c r="G13" s="2">
        <v>114</v>
      </c>
      <c r="H13">
        <v>5</v>
      </c>
      <c r="I13">
        <v>5</v>
      </c>
      <c r="L13" s="2">
        <v>109</v>
      </c>
      <c r="M13">
        <v>3</v>
      </c>
      <c r="N13">
        <v>3</v>
      </c>
    </row>
    <row r="14" spans="1:14">
      <c r="A14" s="2">
        <v>119</v>
      </c>
      <c r="B14">
        <v>3</v>
      </c>
      <c r="C14">
        <v>3</v>
      </c>
      <c r="G14" s="2">
        <v>115</v>
      </c>
      <c r="H14">
        <v>1</v>
      </c>
      <c r="I14">
        <v>1</v>
      </c>
      <c r="L14" s="2">
        <v>112</v>
      </c>
      <c r="M14">
        <v>2</v>
      </c>
      <c r="N14">
        <v>2</v>
      </c>
    </row>
    <row r="15" spans="1:14">
      <c r="A15" s="2">
        <v>120</v>
      </c>
      <c r="B15">
        <v>7</v>
      </c>
      <c r="C15">
        <v>7</v>
      </c>
      <c r="G15" s="2">
        <v>117</v>
      </c>
      <c r="H15">
        <v>1</v>
      </c>
      <c r="I15">
        <v>1</v>
      </c>
      <c r="L15" s="2">
        <v>113</v>
      </c>
      <c r="M15">
        <v>3</v>
      </c>
      <c r="N15">
        <v>3</v>
      </c>
    </row>
    <row r="16" spans="1:14">
      <c r="A16" s="2">
        <v>121</v>
      </c>
      <c r="B16">
        <v>1</v>
      </c>
      <c r="C16">
        <v>1</v>
      </c>
      <c r="G16" s="2">
        <v>118</v>
      </c>
      <c r="H16">
        <v>7</v>
      </c>
      <c r="I16">
        <v>7</v>
      </c>
      <c r="L16" s="2">
        <v>114</v>
      </c>
      <c r="M16">
        <v>5</v>
      </c>
      <c r="N16">
        <v>5</v>
      </c>
    </row>
    <row r="17" spans="1:14">
      <c r="A17" s="2">
        <v>123</v>
      </c>
      <c r="B17">
        <v>1</v>
      </c>
      <c r="C17">
        <v>1</v>
      </c>
      <c r="G17" s="2">
        <v>121</v>
      </c>
      <c r="H17">
        <v>1</v>
      </c>
      <c r="I17">
        <v>1</v>
      </c>
      <c r="L17" s="2">
        <v>115</v>
      </c>
      <c r="M17">
        <v>1</v>
      </c>
      <c r="N17">
        <v>1</v>
      </c>
    </row>
    <row r="18" spans="1:14">
      <c r="A18" s="2">
        <v>125</v>
      </c>
      <c r="B18">
        <v>2</v>
      </c>
      <c r="C18">
        <v>2</v>
      </c>
      <c r="G18" s="2">
        <v>122</v>
      </c>
      <c r="H18">
        <v>7</v>
      </c>
      <c r="I18">
        <v>7</v>
      </c>
      <c r="L18" s="2">
        <v>116</v>
      </c>
      <c r="M18">
        <v>1</v>
      </c>
      <c r="N18">
        <v>1</v>
      </c>
    </row>
    <row r="19" spans="1:14">
      <c r="A19" s="2">
        <v>127</v>
      </c>
      <c r="B19">
        <v>2</v>
      </c>
      <c r="C19">
        <v>2</v>
      </c>
      <c r="G19" s="2">
        <v>123</v>
      </c>
      <c r="H19">
        <v>3</v>
      </c>
      <c r="I19">
        <v>3</v>
      </c>
      <c r="L19" s="2">
        <v>117</v>
      </c>
      <c r="M19">
        <v>3</v>
      </c>
      <c r="N19">
        <v>3</v>
      </c>
    </row>
    <row r="20" spans="1:14">
      <c r="A20" s="2" t="s">
        <v>122</v>
      </c>
      <c r="B20">
        <v>29</v>
      </c>
      <c r="C20">
        <v>29</v>
      </c>
      <c r="G20" s="2">
        <v>124</v>
      </c>
      <c r="H20">
        <v>3</v>
      </c>
      <c r="I20">
        <v>3</v>
      </c>
      <c r="L20" s="2">
        <v>118</v>
      </c>
      <c r="M20">
        <v>8</v>
      </c>
      <c r="N20">
        <v>8</v>
      </c>
    </row>
    <row r="21" spans="1:14">
      <c r="G21" s="2">
        <v>126</v>
      </c>
      <c r="H21">
        <v>2</v>
      </c>
      <c r="I21">
        <v>2</v>
      </c>
      <c r="L21" s="2">
        <v>119</v>
      </c>
      <c r="M21">
        <v>3</v>
      </c>
      <c r="N21">
        <v>3</v>
      </c>
    </row>
    <row r="22" spans="1:14">
      <c r="A22">
        <f>8*28</f>
        <v>224</v>
      </c>
      <c r="B22" s="3">
        <f>(A22-GETPIVOTDATA("Context",$A$3,"Check","1"))/A22</f>
        <v>0.8705357142857143</v>
      </c>
      <c r="G22" s="2">
        <v>127</v>
      </c>
      <c r="H22">
        <v>1</v>
      </c>
      <c r="I22">
        <v>1</v>
      </c>
      <c r="L22" s="2">
        <v>120</v>
      </c>
      <c r="M22">
        <v>7</v>
      </c>
      <c r="N22">
        <v>7</v>
      </c>
    </row>
    <row r="23" spans="1:14">
      <c r="G23" s="2" t="s">
        <v>122</v>
      </c>
      <c r="H23">
        <v>61</v>
      </c>
      <c r="I23">
        <v>61</v>
      </c>
      <c r="L23" s="2">
        <v>121</v>
      </c>
      <c r="M23">
        <v>2</v>
      </c>
      <c r="N23">
        <v>2</v>
      </c>
    </row>
    <row r="24" spans="1:14">
      <c r="L24" s="2">
        <v>122</v>
      </c>
      <c r="M24">
        <v>7</v>
      </c>
      <c r="N24">
        <v>7</v>
      </c>
    </row>
    <row r="25" spans="1:14">
      <c r="H25" s="3">
        <f>(A22-GETPIVOTDATA("Context",$G$3,"Check","1"))/A22</f>
        <v>0.7276785714285714</v>
      </c>
      <c r="L25" s="2">
        <v>123</v>
      </c>
      <c r="M25">
        <v>4</v>
      </c>
      <c r="N25">
        <v>4</v>
      </c>
    </row>
    <row r="26" spans="1:14">
      <c r="L26" s="2">
        <v>124</v>
      </c>
      <c r="M26">
        <v>3</v>
      </c>
      <c r="N26">
        <v>3</v>
      </c>
    </row>
    <row r="27" spans="1:14">
      <c r="L27" s="2">
        <v>125</v>
      </c>
      <c r="M27">
        <v>2</v>
      </c>
      <c r="N27">
        <v>2</v>
      </c>
    </row>
    <row r="28" spans="1:14">
      <c r="L28" s="2">
        <v>126</v>
      </c>
      <c r="M28">
        <v>2</v>
      </c>
      <c r="N28">
        <v>2</v>
      </c>
    </row>
    <row r="29" spans="1:14">
      <c r="L29" s="2">
        <v>127</v>
      </c>
      <c r="M29">
        <v>3</v>
      </c>
      <c r="N29">
        <v>3</v>
      </c>
    </row>
    <row r="30" spans="1:14">
      <c r="L30" s="2" t="s">
        <v>122</v>
      </c>
      <c r="M30">
        <v>90</v>
      </c>
      <c r="N30">
        <v>90</v>
      </c>
    </row>
    <row r="32" spans="1:14">
      <c r="E32" s="1" t="s">
        <v>1</v>
      </c>
      <c r="F32" t="s">
        <v>117</v>
      </c>
      <c r="M32">
        <f>28*16</f>
        <v>448</v>
      </c>
      <c r="N32" s="3">
        <f>(M32-GETPIVOTDATA("Context",$L$3,"Check","1"))/M32</f>
        <v>0.7991071428571429</v>
      </c>
    </row>
    <row r="34" spans="1:7">
      <c r="A34" s="1" t="s">
        <v>1</v>
      </c>
      <c r="B34" t="s">
        <v>123</v>
      </c>
      <c r="E34" s="1" t="s">
        <v>118</v>
      </c>
      <c r="F34" s="1" t="s">
        <v>119</v>
      </c>
    </row>
    <row r="35" spans="1:7">
      <c r="E35" s="1" t="s">
        <v>120</v>
      </c>
      <c r="F35" t="s">
        <v>121</v>
      </c>
      <c r="G35" t="s">
        <v>122</v>
      </c>
    </row>
    <row r="36" spans="1:7">
      <c r="A36" s="1" t="s">
        <v>118</v>
      </c>
      <c r="B36" s="1" t="s">
        <v>119</v>
      </c>
      <c r="E36" s="2">
        <v>104</v>
      </c>
      <c r="F36">
        <v>3</v>
      </c>
      <c r="G36">
        <v>3</v>
      </c>
    </row>
    <row r="37" spans="1:7">
      <c r="A37" s="1" t="s">
        <v>120</v>
      </c>
      <c r="B37" t="s">
        <v>121</v>
      </c>
      <c r="C37" t="s">
        <v>122</v>
      </c>
      <c r="E37" s="2">
        <v>109</v>
      </c>
      <c r="F37">
        <v>3</v>
      </c>
      <c r="G37">
        <v>3</v>
      </c>
    </row>
    <row r="38" spans="1:7">
      <c r="A38" s="2">
        <v>100</v>
      </c>
      <c r="B38">
        <v>1</v>
      </c>
      <c r="C38">
        <v>1</v>
      </c>
      <c r="E38" s="2">
        <v>110</v>
      </c>
      <c r="F38">
        <v>5</v>
      </c>
      <c r="G38">
        <v>5</v>
      </c>
    </row>
    <row r="39" spans="1:7">
      <c r="A39" s="2">
        <v>101</v>
      </c>
      <c r="B39">
        <v>2</v>
      </c>
      <c r="C39">
        <v>2</v>
      </c>
      <c r="E39" s="2">
        <v>114</v>
      </c>
      <c r="F39">
        <v>2</v>
      </c>
      <c r="G39">
        <v>2</v>
      </c>
    </row>
    <row r="40" spans="1:7">
      <c r="A40" s="2">
        <v>102</v>
      </c>
      <c r="B40">
        <v>4</v>
      </c>
      <c r="C40">
        <v>4</v>
      </c>
      <c r="E40" s="2">
        <v>119</v>
      </c>
      <c r="F40">
        <v>2</v>
      </c>
      <c r="G40">
        <v>2</v>
      </c>
    </row>
    <row r="41" spans="1:7">
      <c r="A41" s="2">
        <v>107</v>
      </c>
      <c r="B41">
        <v>2</v>
      </c>
      <c r="C41">
        <v>2</v>
      </c>
      <c r="E41" s="2">
        <v>125</v>
      </c>
      <c r="F41">
        <v>2</v>
      </c>
      <c r="G41">
        <v>2</v>
      </c>
    </row>
    <row r="42" spans="1:7">
      <c r="A42" s="2">
        <v>109</v>
      </c>
      <c r="B42">
        <v>8</v>
      </c>
      <c r="C42">
        <v>8</v>
      </c>
      <c r="E42" s="2" t="s">
        <v>122</v>
      </c>
      <c r="F42">
        <v>17</v>
      </c>
      <c r="G42">
        <v>17</v>
      </c>
    </row>
    <row r="43" spans="1:7">
      <c r="A43" s="2">
        <v>110</v>
      </c>
      <c r="B43">
        <v>5</v>
      </c>
      <c r="C43">
        <v>5</v>
      </c>
    </row>
    <row r="44" spans="1:7">
      <c r="A44" s="2">
        <v>112</v>
      </c>
      <c r="B44">
        <v>2</v>
      </c>
      <c r="C44">
        <v>2</v>
      </c>
    </row>
    <row r="45" spans="1:7">
      <c r="A45" s="2">
        <v>113</v>
      </c>
      <c r="B45">
        <v>3</v>
      </c>
      <c r="C45">
        <v>3</v>
      </c>
    </row>
    <row r="46" spans="1:7">
      <c r="A46" s="2">
        <v>115</v>
      </c>
      <c r="B46">
        <v>1</v>
      </c>
      <c r="C46">
        <v>1</v>
      </c>
    </row>
    <row r="47" spans="1:7">
      <c r="A47" s="2">
        <v>116</v>
      </c>
      <c r="B47">
        <v>1</v>
      </c>
      <c r="C47">
        <v>1</v>
      </c>
    </row>
    <row r="48" spans="1:7">
      <c r="A48" s="2">
        <v>117</v>
      </c>
      <c r="B48">
        <v>3</v>
      </c>
      <c r="C48">
        <v>3</v>
      </c>
    </row>
    <row r="49" spans="1:3">
      <c r="A49" s="2">
        <v>119</v>
      </c>
      <c r="B49">
        <v>5</v>
      </c>
      <c r="C49">
        <v>5</v>
      </c>
    </row>
    <row r="50" spans="1:3">
      <c r="A50" s="2">
        <v>121</v>
      </c>
      <c r="B50">
        <v>2</v>
      </c>
      <c r="C50">
        <v>2</v>
      </c>
    </row>
    <row r="51" spans="1:3">
      <c r="A51" s="2">
        <v>123</v>
      </c>
      <c r="B51">
        <v>4</v>
      </c>
      <c r="C51">
        <v>4</v>
      </c>
    </row>
    <row r="52" spans="1:3">
      <c r="A52" s="2">
        <v>124</v>
      </c>
      <c r="B52">
        <v>3</v>
      </c>
      <c r="C52">
        <v>3</v>
      </c>
    </row>
    <row r="53" spans="1:3">
      <c r="A53" s="2">
        <v>125</v>
      </c>
      <c r="B53">
        <v>5</v>
      </c>
      <c r="C53">
        <v>5</v>
      </c>
    </row>
    <row r="54" spans="1:3">
      <c r="A54" s="2">
        <v>126</v>
      </c>
      <c r="B54">
        <v>3</v>
      </c>
      <c r="C54">
        <v>3</v>
      </c>
    </row>
    <row r="55" spans="1:3">
      <c r="A55" s="2">
        <v>127</v>
      </c>
      <c r="B55">
        <v>3</v>
      </c>
      <c r="C55">
        <v>3</v>
      </c>
    </row>
    <row r="56" spans="1:3">
      <c r="A56" s="2" t="s">
        <v>122</v>
      </c>
      <c r="B56">
        <v>57</v>
      </c>
      <c r="C56">
        <v>57</v>
      </c>
    </row>
  </sheetData>
  <pageMargins left="0.7" right="0.7" top="0.75" bottom="0.75" header="0.3" footer="0.3"/>
  <pageSetup orientation="portrait" horizontalDpi="0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topLeftCell="A2" workbookViewId="0" xr3:uid="{51F8DEE0-4D01-5F28-A812-FC0BD7CAC4A5}">
      <selection activeCell="K8" sqref="K8"/>
    </sheetView>
  </sheetViews>
  <sheetFormatPr defaultRowHeight="15"/>
  <cols>
    <col min="1" max="1" width="15.7109375" bestFit="1" customWidth="1"/>
    <col min="2" max="2" width="17.85546875" bestFit="1" customWidth="1"/>
    <col min="3" max="4" width="11.28515625" bestFit="1" customWidth="1"/>
    <col min="15" max="15" width="15.7109375" customWidth="1"/>
    <col min="16" max="16" width="17.85546875" customWidth="1"/>
    <col min="17" max="17" width="11.28515625" customWidth="1"/>
    <col min="18" max="18" width="11.28515625" bestFit="1" customWidth="1"/>
  </cols>
  <sheetData>
    <row r="1" spans="1:17">
      <c r="A1" s="1" t="s">
        <v>6</v>
      </c>
      <c r="B1" t="s">
        <v>117</v>
      </c>
      <c r="O1" s="1" t="s">
        <v>6</v>
      </c>
      <c r="P1" t="s">
        <v>117</v>
      </c>
    </row>
    <row r="3" spans="1:17">
      <c r="A3" s="1" t="s">
        <v>124</v>
      </c>
      <c r="B3" s="1" t="s">
        <v>119</v>
      </c>
      <c r="O3" s="1" t="s">
        <v>124</v>
      </c>
      <c r="P3" s="1" t="s">
        <v>119</v>
      </c>
    </row>
    <row r="4" spans="1:17">
      <c r="A4" s="1" t="s">
        <v>120</v>
      </c>
      <c r="B4" t="s">
        <v>121</v>
      </c>
      <c r="C4" t="s">
        <v>122</v>
      </c>
      <c r="O4" s="1" t="s">
        <v>120</v>
      </c>
      <c r="P4" t="s">
        <v>121</v>
      </c>
      <c r="Q4" t="s">
        <v>122</v>
      </c>
    </row>
    <row r="5" spans="1:17">
      <c r="A5" s="2">
        <v>1</v>
      </c>
      <c r="B5">
        <v>2</v>
      </c>
      <c r="C5">
        <v>2</v>
      </c>
      <c r="O5" s="2">
        <v>17</v>
      </c>
      <c r="P5">
        <v>4</v>
      </c>
      <c r="Q5">
        <v>4</v>
      </c>
    </row>
    <row r="6" spans="1:17">
      <c r="A6" s="2">
        <v>2</v>
      </c>
      <c r="B6">
        <v>4</v>
      </c>
      <c r="C6">
        <v>4</v>
      </c>
      <c r="O6" s="2">
        <v>18</v>
      </c>
      <c r="P6">
        <v>3</v>
      </c>
      <c r="Q6">
        <v>3</v>
      </c>
    </row>
    <row r="7" spans="1:17">
      <c r="A7" s="2">
        <v>3</v>
      </c>
      <c r="B7">
        <v>4</v>
      </c>
      <c r="C7">
        <v>4</v>
      </c>
      <c r="J7">
        <f>16*28</f>
        <v>448</v>
      </c>
      <c r="K7">
        <f>8*28</f>
        <v>224</v>
      </c>
      <c r="O7" s="2">
        <v>19</v>
      </c>
      <c r="P7">
        <v>1</v>
      </c>
      <c r="Q7">
        <v>1</v>
      </c>
    </row>
    <row r="8" spans="1:17">
      <c r="A8" s="2">
        <v>4</v>
      </c>
      <c r="B8">
        <v>4</v>
      </c>
      <c r="C8">
        <v>4</v>
      </c>
      <c r="J8">
        <f>SUM(B3:B18)</f>
        <v>73</v>
      </c>
      <c r="K8">
        <f>SUM(B3:B10)</f>
        <v>22</v>
      </c>
      <c r="L8">
        <f>SUM(B11:B18)</f>
        <v>51</v>
      </c>
      <c r="O8" s="2">
        <v>22</v>
      </c>
      <c r="P8">
        <v>2</v>
      </c>
      <c r="Q8">
        <v>2</v>
      </c>
    </row>
    <row r="9" spans="1:17">
      <c r="A9" s="2">
        <v>5</v>
      </c>
      <c r="B9">
        <v>3</v>
      </c>
      <c r="C9">
        <v>3</v>
      </c>
      <c r="J9" s="3">
        <f>J8/J7</f>
        <v>0.16294642857142858</v>
      </c>
      <c r="K9" s="3">
        <f>K8/K7</f>
        <v>9.8214285714285712E-2</v>
      </c>
      <c r="L9" s="3">
        <f>L8/K7</f>
        <v>0.22767857142857142</v>
      </c>
      <c r="O9" s="2">
        <v>25</v>
      </c>
      <c r="P9">
        <v>4</v>
      </c>
      <c r="Q9">
        <v>4</v>
      </c>
    </row>
    <row r="10" spans="1:17">
      <c r="A10" s="2">
        <v>6</v>
      </c>
      <c r="B10">
        <v>5</v>
      </c>
      <c r="C10">
        <v>5</v>
      </c>
      <c r="O10" s="2">
        <v>28</v>
      </c>
      <c r="P10">
        <v>2</v>
      </c>
      <c r="Q10">
        <v>2</v>
      </c>
    </row>
    <row r="11" spans="1:17">
      <c r="A11" s="2">
        <v>7</v>
      </c>
      <c r="B11">
        <v>5</v>
      </c>
      <c r="C11">
        <v>5</v>
      </c>
      <c r="O11" s="2">
        <v>29</v>
      </c>
      <c r="P11">
        <v>1</v>
      </c>
      <c r="Q11">
        <v>1</v>
      </c>
    </row>
    <row r="12" spans="1:17">
      <c r="A12" s="2">
        <v>8</v>
      </c>
      <c r="B12">
        <v>2</v>
      </c>
      <c r="C12">
        <v>2</v>
      </c>
      <c r="O12" s="2" t="s">
        <v>122</v>
      </c>
      <c r="P12">
        <v>17</v>
      </c>
      <c r="Q12">
        <v>17</v>
      </c>
    </row>
    <row r="13" spans="1:17">
      <c r="A13" s="2">
        <v>9</v>
      </c>
      <c r="B13">
        <v>7</v>
      </c>
      <c r="C13">
        <v>7</v>
      </c>
      <c r="L13">
        <f>448-17</f>
        <v>431</v>
      </c>
    </row>
    <row r="14" spans="1:17">
      <c r="A14" s="2">
        <v>10</v>
      </c>
      <c r="B14">
        <v>5</v>
      </c>
      <c r="C14">
        <v>5</v>
      </c>
      <c r="P14">
        <f>16*28</f>
        <v>448</v>
      </c>
      <c r="Q14">
        <f>(P14-GETPIVOTDATA("Subject",$O$3,"Check","1"))/P14</f>
        <v>0.9620535714285714</v>
      </c>
    </row>
    <row r="15" spans="1:17">
      <c r="A15" s="2">
        <v>11</v>
      </c>
      <c r="B15">
        <v>11</v>
      </c>
      <c r="C15">
        <v>11</v>
      </c>
      <c r="Q15">
        <f>1-Q14</f>
        <v>3.7946428571428603E-2</v>
      </c>
    </row>
    <row r="16" spans="1:17">
      <c r="A16" s="2">
        <v>12</v>
      </c>
      <c r="B16">
        <v>4</v>
      </c>
      <c r="C16">
        <v>4</v>
      </c>
    </row>
    <row r="17" spans="1:4">
      <c r="A17" s="2">
        <v>13</v>
      </c>
      <c r="B17">
        <v>10</v>
      </c>
      <c r="C17">
        <v>10</v>
      </c>
    </row>
    <row r="18" spans="1:4">
      <c r="A18" s="2">
        <v>14</v>
      </c>
      <c r="B18">
        <v>7</v>
      </c>
      <c r="C18">
        <v>7</v>
      </c>
    </row>
    <row r="19" spans="1:4">
      <c r="A19" s="2">
        <v>15</v>
      </c>
      <c r="B19">
        <v>12</v>
      </c>
      <c r="C19">
        <v>12</v>
      </c>
    </row>
    <row r="20" spans="1:4">
      <c r="A20" s="2">
        <v>16</v>
      </c>
      <c r="B20">
        <v>5</v>
      </c>
      <c r="C20">
        <v>5</v>
      </c>
    </row>
    <row r="21" spans="1:4">
      <c r="A21" s="2" t="s">
        <v>122</v>
      </c>
      <c r="B21">
        <v>90</v>
      </c>
      <c r="C21">
        <v>90</v>
      </c>
      <c r="D21">
        <f>(448-90)</f>
        <v>358</v>
      </c>
    </row>
    <row r="22" spans="1:4">
      <c r="C22">
        <f>SUM(C5:C12)/224</f>
        <v>0.12946428571428573</v>
      </c>
    </row>
    <row r="23" spans="1:4">
      <c r="C23">
        <f>SUM(C13:C20)/224</f>
        <v>0.27232142857142855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3"/>
  <sheetViews>
    <sheetView zoomScale="80" zoomScaleNormal="80" workbookViewId="0" xr3:uid="{F9CF3CF3-643B-5BE6-8B46-32C596A47465}">
      <selection activeCell="M3" sqref="M3"/>
    </sheetView>
  </sheetViews>
  <sheetFormatPr defaultRowHeight="15"/>
  <cols>
    <col min="1" max="1" width="17.7109375" bestFit="1" customWidth="1"/>
    <col min="2" max="2" width="17.85546875" bestFit="1" customWidth="1"/>
    <col min="3" max="4" width="11.28515625" bestFit="1" customWidth="1"/>
    <col min="9" max="15" width="11" customWidth="1"/>
  </cols>
  <sheetData>
    <row r="1" spans="1:24">
      <c r="A1" s="1" t="s">
        <v>1</v>
      </c>
      <c r="B1" t="s">
        <v>117</v>
      </c>
      <c r="I1" t="s">
        <v>0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W1" s="5" t="s">
        <v>126</v>
      </c>
      <c r="X1" s="5" t="s">
        <v>127</v>
      </c>
    </row>
    <row r="2" spans="1:24">
      <c r="I2">
        <v>127</v>
      </c>
      <c r="J2">
        <f>8-Table2[[#This Row],[DN Context Mismatch]]</f>
        <v>7</v>
      </c>
      <c r="K2">
        <v>1</v>
      </c>
      <c r="L2">
        <v>2</v>
      </c>
      <c r="M2">
        <f>7-Table2[[#This Row],[NC Context mismatch]]</f>
        <v>5</v>
      </c>
      <c r="N2" s="3">
        <f t="shared" ref="N2:N29" si="0">(8-L2+K2)/16</f>
        <v>0.4375</v>
      </c>
      <c r="O2" s="3">
        <f t="shared" ref="O2:O29" si="1">(8+L2-K2)/16</f>
        <v>0.5625</v>
      </c>
      <c r="S2">
        <v>103</v>
      </c>
      <c r="W2" s="7">
        <v>1</v>
      </c>
      <c r="X2" s="7">
        <v>2</v>
      </c>
    </row>
    <row r="3" spans="1:24">
      <c r="A3" s="1" t="s">
        <v>118</v>
      </c>
      <c r="B3" s="1" t="s">
        <v>119</v>
      </c>
      <c r="I3">
        <v>126</v>
      </c>
      <c r="J3">
        <f>8-Table2[[#This Row],[DN Context Mismatch]]</f>
        <v>6</v>
      </c>
      <c r="K3">
        <v>2</v>
      </c>
      <c r="M3">
        <f>7-Table2[[#This Row],[NC Context mismatch]]</f>
        <v>7</v>
      </c>
      <c r="N3" s="3">
        <f t="shared" si="0"/>
        <v>0.625</v>
      </c>
      <c r="O3" s="3">
        <f t="shared" si="1"/>
        <v>0.375</v>
      </c>
      <c r="S3">
        <v>104</v>
      </c>
      <c r="W3" s="6">
        <v>2</v>
      </c>
      <c r="X3" s="6"/>
    </row>
    <row r="4" spans="1:24">
      <c r="A4" s="1" t="s">
        <v>120</v>
      </c>
      <c r="B4" t="s">
        <v>121</v>
      </c>
      <c r="C4" t="s">
        <v>122</v>
      </c>
      <c r="I4">
        <v>125</v>
      </c>
      <c r="J4">
        <f>8-Table2[[#This Row],[DN Context Mismatch]]</f>
        <v>8</v>
      </c>
      <c r="L4">
        <v>2</v>
      </c>
      <c r="M4">
        <f>7-Table2[[#This Row],[NC Context mismatch]]</f>
        <v>5</v>
      </c>
      <c r="N4" s="3">
        <f t="shared" si="0"/>
        <v>0.375</v>
      </c>
      <c r="O4" s="3">
        <f t="shared" si="1"/>
        <v>0.625</v>
      </c>
      <c r="S4">
        <v>106</v>
      </c>
      <c r="W4" s="7"/>
      <c r="X4" s="7">
        <v>2</v>
      </c>
    </row>
    <row r="5" spans="1:24">
      <c r="A5" s="2">
        <v>100</v>
      </c>
      <c r="I5">
        <v>124</v>
      </c>
      <c r="J5">
        <f>8-Table2[[#This Row],[DN Context Mismatch]]</f>
        <v>5</v>
      </c>
      <c r="K5">
        <v>3</v>
      </c>
      <c r="M5">
        <f>7-Table2[[#This Row],[NC Context mismatch]]</f>
        <v>7</v>
      </c>
      <c r="N5" s="3">
        <f t="shared" si="0"/>
        <v>0.6875</v>
      </c>
      <c r="O5" s="3">
        <f t="shared" si="1"/>
        <v>0.3125</v>
      </c>
      <c r="S5">
        <v>108</v>
      </c>
      <c r="W5" s="6">
        <v>3</v>
      </c>
      <c r="X5" s="6"/>
    </row>
    <row r="6" spans="1:24">
      <c r="A6" s="4" t="s">
        <v>131</v>
      </c>
      <c r="B6">
        <v>1</v>
      </c>
      <c r="C6">
        <v>1</v>
      </c>
      <c r="I6">
        <v>123</v>
      </c>
      <c r="J6">
        <f>8-Table2[[#This Row],[DN Context Mismatch]]</f>
        <v>5</v>
      </c>
      <c r="K6">
        <v>3</v>
      </c>
      <c r="L6">
        <v>1</v>
      </c>
      <c r="M6">
        <f>7-Table2[[#This Row],[NC Context mismatch]]</f>
        <v>6</v>
      </c>
      <c r="N6" s="3">
        <f t="shared" si="0"/>
        <v>0.625</v>
      </c>
      <c r="O6" s="3">
        <f t="shared" si="1"/>
        <v>0.375</v>
      </c>
      <c r="S6">
        <v>114</v>
      </c>
      <c r="W6" s="7">
        <v>3</v>
      </c>
      <c r="X6" s="7">
        <v>1</v>
      </c>
    </row>
    <row r="7" spans="1:24">
      <c r="A7" s="2">
        <v>101</v>
      </c>
      <c r="I7">
        <v>122</v>
      </c>
      <c r="J7">
        <f>8-Table2[[#This Row],[DN Context Mismatch]]</f>
        <v>1</v>
      </c>
      <c r="K7">
        <v>7</v>
      </c>
      <c r="M7">
        <f>7-Table2[[#This Row],[NC Context mismatch]]</f>
        <v>7</v>
      </c>
      <c r="N7" s="3">
        <f t="shared" si="0"/>
        <v>0.9375</v>
      </c>
      <c r="O7" s="3">
        <f t="shared" si="1"/>
        <v>6.25E-2</v>
      </c>
      <c r="S7">
        <v>118</v>
      </c>
      <c r="W7" s="6">
        <v>1</v>
      </c>
      <c r="X7" s="6">
        <v>1</v>
      </c>
    </row>
    <row r="8" spans="1:24">
      <c r="A8" s="4" t="s">
        <v>132</v>
      </c>
      <c r="B8">
        <v>2</v>
      </c>
      <c r="C8">
        <v>2</v>
      </c>
      <c r="I8">
        <v>121</v>
      </c>
      <c r="J8">
        <f>8-Table2[[#This Row],[DN Context Mismatch]]</f>
        <v>7</v>
      </c>
      <c r="K8">
        <v>1</v>
      </c>
      <c r="L8">
        <v>1</v>
      </c>
      <c r="M8">
        <f>7-Table2[[#This Row],[NC Context mismatch]]</f>
        <v>6</v>
      </c>
      <c r="N8" s="3">
        <f t="shared" si="0"/>
        <v>0.5</v>
      </c>
      <c r="O8" s="3">
        <f t="shared" si="1"/>
        <v>0.5</v>
      </c>
      <c r="S8">
        <v>122</v>
      </c>
      <c r="W8" s="7"/>
      <c r="X8" s="7">
        <v>3</v>
      </c>
    </row>
    <row r="9" spans="1:24">
      <c r="A9" s="2">
        <v>102</v>
      </c>
      <c r="I9">
        <v>120</v>
      </c>
      <c r="J9">
        <f>8-Table2[[#This Row],[DN Context Mismatch]]</f>
        <v>8</v>
      </c>
      <c r="L9">
        <v>7</v>
      </c>
      <c r="M9">
        <f>7-Table2[[#This Row],[NC Context mismatch]]</f>
        <v>0</v>
      </c>
      <c r="N9" s="3">
        <f t="shared" si="0"/>
        <v>6.25E-2</v>
      </c>
      <c r="O9" s="3">
        <f t="shared" si="1"/>
        <v>0.9375</v>
      </c>
      <c r="S9">
        <v>120</v>
      </c>
      <c r="W9" s="6">
        <v>1</v>
      </c>
      <c r="X9" s="6">
        <v>2</v>
      </c>
    </row>
    <row r="10" spans="1:24">
      <c r="A10" s="4" t="s">
        <v>132</v>
      </c>
      <c r="B10">
        <v>3</v>
      </c>
      <c r="C10">
        <v>3</v>
      </c>
      <c r="I10">
        <v>119</v>
      </c>
      <c r="J10">
        <f>8-Table2[[#This Row],[DN Context Mismatch]]</f>
        <v>8</v>
      </c>
      <c r="L10">
        <v>3</v>
      </c>
      <c r="M10">
        <f>7-Table2[[#This Row],[NC Context mismatch]]</f>
        <v>4</v>
      </c>
      <c r="N10" s="3">
        <f t="shared" si="0"/>
        <v>0.3125</v>
      </c>
      <c r="O10" s="3">
        <f t="shared" si="1"/>
        <v>0.6875</v>
      </c>
      <c r="W10" s="7"/>
      <c r="X10" s="7">
        <v>1</v>
      </c>
    </row>
    <row r="11" spans="1:24">
      <c r="A11" s="2">
        <v>103</v>
      </c>
      <c r="I11">
        <v>118</v>
      </c>
      <c r="J11">
        <f>8-Table2[[#This Row],[DN Context Mismatch]]</f>
        <v>1</v>
      </c>
      <c r="K11">
        <v>7</v>
      </c>
      <c r="L11">
        <v>1</v>
      </c>
      <c r="M11">
        <f>7-Table2[[#This Row],[NC Context mismatch]]</f>
        <v>6</v>
      </c>
      <c r="N11" s="3">
        <f t="shared" si="0"/>
        <v>0.875</v>
      </c>
      <c r="O11" s="3">
        <f t="shared" si="1"/>
        <v>0.125</v>
      </c>
      <c r="W11" s="6">
        <v>1</v>
      </c>
      <c r="X11" s="6"/>
    </row>
    <row r="12" spans="1:24">
      <c r="A12" s="4" t="s">
        <v>132</v>
      </c>
      <c r="B12">
        <v>5</v>
      </c>
      <c r="C12">
        <v>5</v>
      </c>
      <c r="D12">
        <f>(16-GETPIVOTDATA("Context",$A$3,"Subject",103,"Column1","2DN Mismatch"))/16</f>
        <v>0.6875</v>
      </c>
      <c r="I12">
        <v>117</v>
      </c>
      <c r="J12">
        <f>8-Table2[[#This Row],[DN Context Mismatch]]</f>
        <v>7</v>
      </c>
      <c r="K12">
        <v>1</v>
      </c>
      <c r="L12">
        <v>2</v>
      </c>
      <c r="M12">
        <f>7-Table2[[#This Row],[NC Context mismatch]]</f>
        <v>5</v>
      </c>
      <c r="N12" s="3">
        <f t="shared" si="0"/>
        <v>0.4375</v>
      </c>
      <c r="O12" s="3">
        <f t="shared" si="1"/>
        <v>0.5625</v>
      </c>
      <c r="W12" s="7"/>
      <c r="X12" s="7">
        <v>3</v>
      </c>
    </row>
    <row r="13" spans="1:24">
      <c r="A13" s="2">
        <v>104</v>
      </c>
      <c r="I13">
        <v>116</v>
      </c>
      <c r="J13">
        <f>8-Table2[[#This Row],[DN Context Mismatch]]</f>
        <v>8</v>
      </c>
      <c r="L13">
        <v>1</v>
      </c>
      <c r="M13">
        <f>7-Table2[[#This Row],[NC Context mismatch]]</f>
        <v>6</v>
      </c>
      <c r="N13" s="3">
        <f t="shared" si="0"/>
        <v>0.4375</v>
      </c>
      <c r="O13" s="3">
        <f t="shared" si="1"/>
        <v>0.5625</v>
      </c>
      <c r="S13">
        <f>8*20</f>
        <v>160</v>
      </c>
      <c r="W13" s="6"/>
      <c r="X13" s="6">
        <v>2</v>
      </c>
    </row>
    <row r="14" spans="1:24">
      <c r="A14" s="4" t="s">
        <v>132</v>
      </c>
      <c r="B14">
        <v>6</v>
      </c>
      <c r="C14">
        <v>6</v>
      </c>
      <c r="D14">
        <f>(16-GETPIVOTDATA("Context",$A$3,"Subject",104,"Column1","2DN Mismatch"))/16</f>
        <v>0.625</v>
      </c>
      <c r="I14">
        <v>115</v>
      </c>
      <c r="J14">
        <f>8-Table2[[#This Row],[DN Context Mismatch]]</f>
        <v>7</v>
      </c>
      <c r="K14">
        <v>1</v>
      </c>
      <c r="M14">
        <f>7-Table2[[#This Row],[NC Context mismatch]]</f>
        <v>7</v>
      </c>
      <c r="N14" s="3">
        <f t="shared" si="0"/>
        <v>0.5625</v>
      </c>
      <c r="O14" s="3">
        <f t="shared" si="1"/>
        <v>0.4375</v>
      </c>
      <c r="S14">
        <f>16*20</f>
        <v>320</v>
      </c>
      <c r="W14" s="7"/>
      <c r="X14" s="7"/>
    </row>
    <row r="15" spans="1:24">
      <c r="A15" s="4" t="s">
        <v>131</v>
      </c>
      <c r="B15">
        <v>1</v>
      </c>
      <c r="C15">
        <v>1</v>
      </c>
      <c r="I15">
        <v>114</v>
      </c>
      <c r="J15">
        <f>8-Table2[[#This Row],[DN Context Mismatch]]</f>
        <v>3</v>
      </c>
      <c r="K15">
        <v>5</v>
      </c>
      <c r="M15">
        <f>7-Table2[[#This Row],[NC Context mismatch]]</f>
        <v>7</v>
      </c>
      <c r="N15" s="3">
        <f t="shared" si="0"/>
        <v>0.8125</v>
      </c>
      <c r="O15" s="3">
        <f t="shared" si="1"/>
        <v>0.1875</v>
      </c>
      <c r="W15" s="6"/>
      <c r="X15" s="6"/>
    </row>
    <row r="16" spans="1:24">
      <c r="A16" s="2">
        <v>106</v>
      </c>
      <c r="I16">
        <v>113</v>
      </c>
      <c r="J16">
        <f>8-Table2[[#This Row],[DN Context Mismatch]]</f>
        <v>8</v>
      </c>
      <c r="L16">
        <v>3</v>
      </c>
      <c r="M16">
        <f>7-Table2[[#This Row],[NC Context mismatch]]</f>
        <v>4</v>
      </c>
      <c r="N16" s="3">
        <f t="shared" si="0"/>
        <v>0.3125</v>
      </c>
      <c r="O16" s="3">
        <f t="shared" si="1"/>
        <v>0.6875</v>
      </c>
      <c r="W16" s="7">
        <v>2</v>
      </c>
      <c r="X16" s="7">
        <v>1</v>
      </c>
    </row>
    <row r="17" spans="1:26">
      <c r="A17" s="4" t="s">
        <v>132</v>
      </c>
      <c r="B17">
        <v>5</v>
      </c>
      <c r="C17">
        <v>5</v>
      </c>
      <c r="I17">
        <v>112</v>
      </c>
      <c r="J17">
        <f>8-Table2[[#This Row],[DN Context Mismatch]]</f>
        <v>8</v>
      </c>
      <c r="L17">
        <v>2</v>
      </c>
      <c r="M17">
        <f>7-Table2[[#This Row],[NC Context mismatch]]</f>
        <v>5</v>
      </c>
      <c r="N17" s="3">
        <f t="shared" si="0"/>
        <v>0.375</v>
      </c>
      <c r="O17" s="3">
        <f t="shared" si="1"/>
        <v>0.625</v>
      </c>
      <c r="W17" s="6">
        <v>2</v>
      </c>
      <c r="X17" s="6"/>
    </row>
    <row r="18" spans="1:26">
      <c r="A18" s="4" t="s">
        <v>131</v>
      </c>
      <c r="B18">
        <v>1</v>
      </c>
      <c r="C18">
        <v>1</v>
      </c>
      <c r="I18">
        <v>111</v>
      </c>
      <c r="J18">
        <f>8-Table2[[#This Row],[DN Context Mismatch]]</f>
        <v>8</v>
      </c>
      <c r="M18">
        <f>7-Table2[[#This Row],[NC Context mismatch]]</f>
        <v>7</v>
      </c>
      <c r="N18" s="3">
        <f t="shared" si="0"/>
        <v>0.5</v>
      </c>
      <c r="O18" s="3">
        <f t="shared" si="1"/>
        <v>0.5</v>
      </c>
      <c r="W18" s="7"/>
      <c r="X18" s="7"/>
    </row>
    <row r="19" spans="1:26">
      <c r="A19" s="2">
        <v>107</v>
      </c>
      <c r="I19">
        <v>110</v>
      </c>
      <c r="J19">
        <f>8-Table2[[#This Row],[DN Context Mismatch]]</f>
        <v>8</v>
      </c>
      <c r="M19">
        <f>7-Table2[[#This Row],[NC Context mismatch]]</f>
        <v>7</v>
      </c>
      <c r="N19" s="3">
        <f t="shared" si="0"/>
        <v>0.5</v>
      </c>
      <c r="O19" s="3">
        <f t="shared" si="1"/>
        <v>0.5</v>
      </c>
      <c r="W19" s="6">
        <v>3</v>
      </c>
      <c r="X19" s="6"/>
    </row>
    <row r="20" spans="1:26">
      <c r="A20" s="4" t="s">
        <v>132</v>
      </c>
      <c r="B20">
        <v>1</v>
      </c>
      <c r="C20">
        <v>1</v>
      </c>
      <c r="I20">
        <v>109</v>
      </c>
      <c r="J20">
        <f>8-Table2[[#This Row],[DN Context Mismatch]]</f>
        <v>6</v>
      </c>
      <c r="K20">
        <v>2</v>
      </c>
      <c r="L20">
        <v>1</v>
      </c>
      <c r="M20">
        <f>7-Table2[[#This Row],[NC Context mismatch]]</f>
        <v>6</v>
      </c>
      <c r="N20" s="3">
        <f t="shared" si="0"/>
        <v>0.5625</v>
      </c>
      <c r="O20" s="3">
        <f t="shared" si="1"/>
        <v>0.4375</v>
      </c>
      <c r="W20" s="7">
        <v>2</v>
      </c>
      <c r="X20" s="7"/>
    </row>
    <row r="21" spans="1:26">
      <c r="A21" s="2">
        <v>108</v>
      </c>
      <c r="I21">
        <v>108</v>
      </c>
      <c r="J21">
        <f>8-Table2[[#This Row],[DN Context Mismatch]]</f>
        <v>2</v>
      </c>
      <c r="K21">
        <v>6</v>
      </c>
      <c r="M21">
        <f>7-Table2[[#This Row],[NC Context mismatch]]</f>
        <v>7</v>
      </c>
      <c r="N21" s="3">
        <f t="shared" si="0"/>
        <v>0.875</v>
      </c>
      <c r="O21" s="3">
        <f t="shared" si="1"/>
        <v>0.125</v>
      </c>
      <c r="W21" s="6"/>
      <c r="X21" s="6">
        <v>1</v>
      </c>
      <c r="Y21" t="s">
        <v>133</v>
      </c>
      <c r="Z21" t="s">
        <v>134</v>
      </c>
    </row>
    <row r="22" spans="1:26">
      <c r="A22" s="4" t="s">
        <v>132</v>
      </c>
      <c r="B22">
        <v>6</v>
      </c>
      <c r="C22">
        <v>6</v>
      </c>
      <c r="G22">
        <f>3/28</f>
        <v>0.10714285714285714</v>
      </c>
      <c r="I22">
        <v>107</v>
      </c>
      <c r="J22">
        <f>8-Table2[[#This Row],[DN Context Mismatch]]</f>
        <v>6</v>
      </c>
      <c r="K22">
        <v>2</v>
      </c>
      <c r="M22">
        <f>7-Table2[[#This Row],[NC Context mismatch]]</f>
        <v>7</v>
      </c>
      <c r="N22" s="3">
        <f t="shared" si="0"/>
        <v>0.625</v>
      </c>
      <c r="O22" s="3">
        <f t="shared" si="1"/>
        <v>0.375</v>
      </c>
      <c r="S22" t="s">
        <v>135</v>
      </c>
      <c r="T22" t="s">
        <v>136</v>
      </c>
      <c r="U22" t="s">
        <v>137</v>
      </c>
      <c r="V22" t="s">
        <v>138</v>
      </c>
      <c r="W22">
        <f>SUM(W2:W21)</f>
        <v>21</v>
      </c>
      <c r="X22">
        <f>SUM(X2:X21)</f>
        <v>19</v>
      </c>
      <c r="Y22" s="3">
        <f>(S13+W22-X22)/S14</f>
        <v>0.50624999999999998</v>
      </c>
      <c r="Z22" s="3">
        <f>(S13-W22+X22)/S14</f>
        <v>0.49375000000000002</v>
      </c>
    </row>
    <row r="23" spans="1:26">
      <c r="A23" s="2">
        <v>109</v>
      </c>
      <c r="I23">
        <v>106</v>
      </c>
      <c r="J23">
        <f>8-Table2[[#This Row],[DN Context Mismatch]]</f>
        <v>3</v>
      </c>
      <c r="K23">
        <v>5</v>
      </c>
      <c r="L23">
        <v>1</v>
      </c>
      <c r="M23">
        <f>7-Table2[[#This Row],[NC Context mismatch]]</f>
        <v>6</v>
      </c>
      <c r="N23" s="3">
        <f t="shared" si="0"/>
        <v>0.75</v>
      </c>
      <c r="O23" s="3">
        <f t="shared" si="1"/>
        <v>0.25</v>
      </c>
      <c r="S23">
        <f>S13-X22</f>
        <v>141</v>
      </c>
      <c r="T23">
        <f>X22</f>
        <v>19</v>
      </c>
      <c r="U23">
        <f>W22</f>
        <v>21</v>
      </c>
      <c r="V23">
        <f>S13-W22</f>
        <v>139</v>
      </c>
    </row>
    <row r="24" spans="1:26">
      <c r="A24" s="4" t="s">
        <v>132</v>
      </c>
      <c r="B24">
        <v>2</v>
      </c>
      <c r="C24">
        <v>2</v>
      </c>
      <c r="I24">
        <v>105</v>
      </c>
      <c r="J24">
        <f>8-Table2[[#This Row],[DN Context Mismatch]]</f>
        <v>8</v>
      </c>
      <c r="M24">
        <f>7-Table2[[#This Row],[NC Context mismatch]]</f>
        <v>7</v>
      </c>
      <c r="N24" s="3">
        <f t="shared" si="0"/>
        <v>0.5</v>
      </c>
      <c r="O24" s="3">
        <f t="shared" si="1"/>
        <v>0.5</v>
      </c>
    </row>
    <row r="25" spans="1:26">
      <c r="A25" s="4" t="s">
        <v>131</v>
      </c>
      <c r="B25">
        <v>1</v>
      </c>
      <c r="C25">
        <v>1</v>
      </c>
      <c r="I25">
        <v>104</v>
      </c>
      <c r="J25">
        <f>8-Table2[[#This Row],[DN Context Mismatch]]</f>
        <v>2</v>
      </c>
      <c r="K25">
        <v>6</v>
      </c>
      <c r="L25">
        <v>1</v>
      </c>
      <c r="M25">
        <f>7-Table2[[#This Row],[NC Context mismatch]]</f>
        <v>6</v>
      </c>
      <c r="N25" s="3">
        <f t="shared" si="0"/>
        <v>0.8125</v>
      </c>
      <c r="O25" s="3">
        <f t="shared" si="1"/>
        <v>0.1875</v>
      </c>
    </row>
    <row r="26" spans="1:26">
      <c r="A26" s="2">
        <v>112</v>
      </c>
      <c r="G26">
        <f>10/28</f>
        <v>0.35714285714285715</v>
      </c>
      <c r="I26">
        <v>103</v>
      </c>
      <c r="J26">
        <f>8-Table2[[#This Row],[DN Context Mismatch]]</f>
        <v>3</v>
      </c>
      <c r="K26">
        <v>5</v>
      </c>
      <c r="M26">
        <f>7-Table2[[#This Row],[NC Context mismatch]]</f>
        <v>7</v>
      </c>
      <c r="N26" s="3">
        <f t="shared" si="0"/>
        <v>0.8125</v>
      </c>
      <c r="O26" s="3">
        <f t="shared" si="1"/>
        <v>0.1875</v>
      </c>
      <c r="S26" t="s">
        <v>135</v>
      </c>
      <c r="T26">
        <f>S13-X22</f>
        <v>141</v>
      </c>
    </row>
    <row r="27" spans="1:26">
      <c r="A27" s="4" t="s">
        <v>131</v>
      </c>
      <c r="B27">
        <v>2</v>
      </c>
      <c r="C27">
        <v>2</v>
      </c>
      <c r="I27">
        <v>102</v>
      </c>
      <c r="J27">
        <f>8-Table2[[#This Row],[DN Context Mismatch]]</f>
        <v>5</v>
      </c>
      <c r="K27">
        <v>3</v>
      </c>
      <c r="M27">
        <f>7-Table2[[#This Row],[NC Context mismatch]]</f>
        <v>7</v>
      </c>
      <c r="N27" s="3">
        <f t="shared" si="0"/>
        <v>0.6875</v>
      </c>
      <c r="O27" s="3">
        <f t="shared" si="1"/>
        <v>0.3125</v>
      </c>
      <c r="S27" t="s">
        <v>136</v>
      </c>
      <c r="T27">
        <f>W22</f>
        <v>21</v>
      </c>
    </row>
    <row r="28" spans="1:26">
      <c r="A28" s="2">
        <v>113</v>
      </c>
      <c r="I28">
        <v>101</v>
      </c>
      <c r="J28">
        <f>8-Table2[[#This Row],[DN Context Mismatch]]</f>
        <v>6</v>
      </c>
      <c r="K28">
        <v>2</v>
      </c>
      <c r="M28">
        <f>7-Table2[[#This Row],[NC Context mismatch]]</f>
        <v>7</v>
      </c>
      <c r="N28" s="3">
        <f t="shared" si="0"/>
        <v>0.625</v>
      </c>
      <c r="O28" s="3">
        <f t="shared" si="1"/>
        <v>0.375</v>
      </c>
      <c r="S28" t="s">
        <v>137</v>
      </c>
      <c r="T28">
        <f>X22</f>
        <v>19</v>
      </c>
    </row>
    <row r="29" spans="1:26">
      <c r="A29" s="4" t="s">
        <v>131</v>
      </c>
      <c r="B29">
        <v>3</v>
      </c>
      <c r="C29">
        <v>3</v>
      </c>
      <c r="I29">
        <v>100</v>
      </c>
      <c r="J29">
        <f>8-Table2[[#This Row],[DN Context Mismatch]]</f>
        <v>8</v>
      </c>
      <c r="L29">
        <v>1</v>
      </c>
      <c r="M29">
        <f>7-Table2[[#This Row],[NC Context mismatch]]</f>
        <v>6</v>
      </c>
      <c r="N29" s="3">
        <f t="shared" si="0"/>
        <v>0.4375</v>
      </c>
      <c r="O29" s="3">
        <f t="shared" si="1"/>
        <v>0.5625</v>
      </c>
      <c r="S29" t="s">
        <v>138</v>
      </c>
      <c r="T29">
        <f>S13-W22</f>
        <v>139</v>
      </c>
    </row>
    <row r="30" spans="1:26">
      <c r="A30" s="2">
        <v>114</v>
      </c>
    </row>
    <row r="31" spans="1:26">
      <c r="A31" s="4" t="s">
        <v>132</v>
      </c>
      <c r="B31">
        <v>5</v>
      </c>
      <c r="C31">
        <v>5</v>
      </c>
    </row>
    <row r="32" spans="1:26">
      <c r="A32" s="2">
        <v>115</v>
      </c>
    </row>
    <row r="33" spans="1:3">
      <c r="A33" s="4" t="s">
        <v>132</v>
      </c>
      <c r="B33">
        <v>1</v>
      </c>
      <c r="C33">
        <v>1</v>
      </c>
    </row>
    <row r="34" spans="1:3">
      <c r="A34" s="2">
        <v>116</v>
      </c>
    </row>
    <row r="35" spans="1:3">
      <c r="A35" s="4" t="s">
        <v>131</v>
      </c>
      <c r="B35">
        <v>1</v>
      </c>
      <c r="C35">
        <v>1</v>
      </c>
    </row>
    <row r="36" spans="1:3">
      <c r="A36" s="2">
        <v>117</v>
      </c>
    </row>
    <row r="37" spans="1:3">
      <c r="A37" s="4" t="s">
        <v>132</v>
      </c>
      <c r="B37">
        <v>1</v>
      </c>
      <c r="C37">
        <v>1</v>
      </c>
    </row>
    <row r="38" spans="1:3">
      <c r="A38" s="4" t="s">
        <v>131</v>
      </c>
      <c r="B38">
        <v>2</v>
      </c>
      <c r="C38">
        <v>2</v>
      </c>
    </row>
    <row r="39" spans="1:3">
      <c r="A39" s="2">
        <v>118</v>
      </c>
    </row>
    <row r="40" spans="1:3">
      <c r="A40" s="4" t="s">
        <v>132</v>
      </c>
      <c r="B40">
        <v>7</v>
      </c>
      <c r="C40">
        <v>7</v>
      </c>
    </row>
    <row r="41" spans="1:3">
      <c r="A41" s="4" t="s">
        <v>131</v>
      </c>
      <c r="B41">
        <v>1</v>
      </c>
      <c r="C41">
        <v>1</v>
      </c>
    </row>
    <row r="42" spans="1:3">
      <c r="A42" s="2">
        <v>119</v>
      </c>
    </row>
    <row r="43" spans="1:3">
      <c r="A43" s="4" t="s">
        <v>131</v>
      </c>
      <c r="B43">
        <v>3</v>
      </c>
      <c r="C43">
        <v>3</v>
      </c>
    </row>
    <row r="44" spans="1:3">
      <c r="A44" s="2">
        <v>120</v>
      </c>
    </row>
    <row r="45" spans="1:3">
      <c r="A45" s="4" t="s">
        <v>131</v>
      </c>
      <c r="B45">
        <v>7</v>
      </c>
      <c r="C45">
        <v>7</v>
      </c>
    </row>
    <row r="46" spans="1:3">
      <c r="A46" s="2">
        <v>121</v>
      </c>
    </row>
    <row r="47" spans="1:3">
      <c r="A47" s="4" t="s">
        <v>132</v>
      </c>
      <c r="B47">
        <v>1</v>
      </c>
      <c r="C47">
        <v>1</v>
      </c>
    </row>
    <row r="48" spans="1:3">
      <c r="A48" s="4" t="s">
        <v>131</v>
      </c>
      <c r="B48">
        <v>1</v>
      </c>
      <c r="C48">
        <v>1</v>
      </c>
    </row>
    <row r="49" spans="1:3">
      <c r="A49" s="2">
        <v>122</v>
      </c>
    </row>
    <row r="50" spans="1:3">
      <c r="A50" s="4" t="s">
        <v>132</v>
      </c>
      <c r="B50">
        <v>7</v>
      </c>
      <c r="C50">
        <v>7</v>
      </c>
    </row>
    <row r="51" spans="1:3">
      <c r="A51" s="2">
        <v>123</v>
      </c>
    </row>
    <row r="52" spans="1:3">
      <c r="A52" s="4" t="s">
        <v>132</v>
      </c>
      <c r="B52">
        <v>3</v>
      </c>
      <c r="C52">
        <v>3</v>
      </c>
    </row>
    <row r="53" spans="1:3">
      <c r="A53" s="4" t="s">
        <v>131</v>
      </c>
      <c r="B53">
        <v>1</v>
      </c>
      <c r="C53">
        <v>1</v>
      </c>
    </row>
    <row r="54" spans="1:3">
      <c r="A54" s="2">
        <v>124</v>
      </c>
    </row>
    <row r="55" spans="1:3">
      <c r="A55" s="4" t="s">
        <v>132</v>
      </c>
      <c r="B55">
        <v>3</v>
      </c>
      <c r="C55">
        <v>3</v>
      </c>
    </row>
    <row r="56" spans="1:3">
      <c r="A56" s="2">
        <v>125</v>
      </c>
    </row>
    <row r="57" spans="1:3">
      <c r="A57" s="4" t="s">
        <v>131</v>
      </c>
      <c r="B57">
        <v>2</v>
      </c>
      <c r="C57">
        <v>2</v>
      </c>
    </row>
    <row r="58" spans="1:3">
      <c r="A58" s="2">
        <v>126</v>
      </c>
    </row>
    <row r="59" spans="1:3">
      <c r="A59" s="4" t="s">
        <v>132</v>
      </c>
      <c r="B59">
        <v>2</v>
      </c>
      <c r="C59">
        <v>2</v>
      </c>
    </row>
    <row r="60" spans="1:3">
      <c r="A60" s="2">
        <v>127</v>
      </c>
    </row>
    <row r="61" spans="1:3">
      <c r="A61" s="4" t="s">
        <v>132</v>
      </c>
      <c r="B61">
        <v>1</v>
      </c>
      <c r="C61">
        <v>1</v>
      </c>
    </row>
    <row r="62" spans="1:3">
      <c r="A62" s="4" t="s">
        <v>131</v>
      </c>
      <c r="B62">
        <v>2</v>
      </c>
      <c r="C62">
        <v>2</v>
      </c>
    </row>
    <row r="63" spans="1:3">
      <c r="A63" s="2" t="s">
        <v>122</v>
      </c>
      <c r="B63">
        <v>90</v>
      </c>
      <c r="C63">
        <v>90</v>
      </c>
    </row>
  </sheetData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2"/>
  <sheetViews>
    <sheetView topLeftCell="A17" zoomScale="60" zoomScaleNormal="60" workbookViewId="0" xr3:uid="{78B4E459-6924-5F8B-B7BA-2DD04133E49E}">
      <selection activeCell="E33" sqref="E33"/>
    </sheetView>
  </sheetViews>
  <sheetFormatPr defaultRowHeight="15"/>
  <cols>
    <col min="1" max="1" width="16.140625" bestFit="1" customWidth="1"/>
    <col min="2" max="2" width="16.28515625" customWidth="1"/>
    <col min="3" max="3" width="14" customWidth="1"/>
    <col min="4" max="4" width="13.85546875" bestFit="1" customWidth="1"/>
    <col min="5" max="5" width="7.28515625" bestFit="1" customWidth="1"/>
    <col min="6" max="6" width="11.28515625" customWidth="1"/>
    <col min="7" max="7" width="11.28515625" bestFit="1" customWidth="1"/>
  </cols>
  <sheetData>
    <row r="1" spans="1:29">
      <c r="A1" s="1" t="s">
        <v>118</v>
      </c>
      <c r="B1" s="1" t="s">
        <v>119</v>
      </c>
    </row>
    <row r="2" spans="1:29">
      <c r="A2" s="1" t="s">
        <v>120</v>
      </c>
      <c r="B2" t="s">
        <v>139</v>
      </c>
      <c r="C2" t="s">
        <v>140</v>
      </c>
      <c r="D2" t="s">
        <v>141</v>
      </c>
      <c r="E2" t="s">
        <v>142</v>
      </c>
      <c r="F2" t="s">
        <v>122</v>
      </c>
      <c r="G2" t="s">
        <v>143</v>
      </c>
      <c r="H2" t="s">
        <v>144</v>
      </c>
      <c r="I2" t="s">
        <v>143</v>
      </c>
      <c r="J2" t="s">
        <v>144</v>
      </c>
      <c r="O2" t="s">
        <v>145</v>
      </c>
      <c r="P2" t="s">
        <v>146</v>
      </c>
    </row>
    <row r="3" spans="1:29">
      <c r="A3" s="2">
        <v>100</v>
      </c>
      <c r="B3">
        <v>7</v>
      </c>
      <c r="D3">
        <v>1</v>
      </c>
      <c r="E3">
        <v>8</v>
      </c>
      <c r="F3">
        <v>16</v>
      </c>
      <c r="G3">
        <f t="shared" ref="G3:G31" si="0">C3+B3</f>
        <v>7</v>
      </c>
      <c r="H3">
        <f t="shared" ref="H3:H31" si="1">D3+E3</f>
        <v>9</v>
      </c>
      <c r="I3" s="3">
        <f t="shared" ref="I3:I31" si="2">G3/(G3+H3)</f>
        <v>0.4375</v>
      </c>
      <c r="J3" s="3">
        <f t="shared" ref="J3:J31" si="3">H3/(G3+H3)</f>
        <v>0.5625</v>
      </c>
      <c r="K3" t="str">
        <f t="shared" ref="K3:K30" si="4">IF(I3&gt;50%,"NC",IF(J3&gt;50%,"DN","Equal"))</f>
        <v>DN</v>
      </c>
      <c r="N3" t="s">
        <v>147</v>
      </c>
      <c r="O3">
        <v>195</v>
      </c>
      <c r="P3">
        <v>29</v>
      </c>
    </row>
    <row r="4" spans="1:29">
      <c r="A4" s="2">
        <v>101</v>
      </c>
      <c r="B4">
        <v>8</v>
      </c>
      <c r="C4">
        <v>2</v>
      </c>
      <c r="E4">
        <v>6</v>
      </c>
      <c r="F4">
        <v>16</v>
      </c>
      <c r="G4">
        <f t="shared" si="0"/>
        <v>10</v>
      </c>
      <c r="H4">
        <f t="shared" si="1"/>
        <v>6</v>
      </c>
      <c r="I4" s="3">
        <f t="shared" si="2"/>
        <v>0.625</v>
      </c>
      <c r="J4" s="3">
        <f t="shared" si="3"/>
        <v>0.375</v>
      </c>
      <c r="K4" t="str">
        <f t="shared" si="4"/>
        <v>NC</v>
      </c>
      <c r="N4" t="s">
        <v>148</v>
      </c>
      <c r="O4">
        <v>61</v>
      </c>
      <c r="P4">
        <v>163</v>
      </c>
    </row>
    <row r="5" spans="1:29">
      <c r="A5" s="2">
        <v>102</v>
      </c>
      <c r="B5">
        <v>8</v>
      </c>
      <c r="C5">
        <v>3</v>
      </c>
      <c r="E5">
        <v>5</v>
      </c>
      <c r="F5">
        <v>16</v>
      </c>
      <c r="G5">
        <f t="shared" si="0"/>
        <v>11</v>
      </c>
      <c r="H5">
        <f t="shared" si="1"/>
        <v>5</v>
      </c>
      <c r="I5" s="3">
        <f t="shared" si="2"/>
        <v>0.6875</v>
      </c>
      <c r="J5" s="3">
        <f t="shared" si="3"/>
        <v>0.3125</v>
      </c>
      <c r="K5" t="str">
        <f t="shared" si="4"/>
        <v>NC</v>
      </c>
    </row>
    <row r="6" spans="1:29">
      <c r="A6" s="2">
        <v>103</v>
      </c>
      <c r="B6">
        <v>8</v>
      </c>
      <c r="C6">
        <v>5</v>
      </c>
      <c r="E6">
        <v>3</v>
      </c>
      <c r="F6">
        <v>16</v>
      </c>
      <c r="G6">
        <f t="shared" si="0"/>
        <v>13</v>
      </c>
      <c r="H6">
        <f t="shared" si="1"/>
        <v>3</v>
      </c>
      <c r="I6" s="3">
        <f t="shared" si="2"/>
        <v>0.8125</v>
      </c>
      <c r="J6" s="3">
        <f t="shared" si="3"/>
        <v>0.1875</v>
      </c>
      <c r="K6" t="str">
        <f t="shared" si="4"/>
        <v>NC</v>
      </c>
    </row>
    <row r="7" spans="1:29">
      <c r="A7" s="2">
        <v>104</v>
      </c>
      <c r="B7">
        <v>7</v>
      </c>
      <c r="C7">
        <v>6</v>
      </c>
      <c r="D7">
        <v>1</v>
      </c>
      <c r="E7">
        <v>2</v>
      </c>
      <c r="F7">
        <v>16</v>
      </c>
      <c r="G7">
        <f t="shared" si="0"/>
        <v>13</v>
      </c>
      <c r="H7">
        <f t="shared" si="1"/>
        <v>3</v>
      </c>
      <c r="I7" s="3">
        <f t="shared" si="2"/>
        <v>0.8125</v>
      </c>
      <c r="J7" s="3">
        <f t="shared" si="3"/>
        <v>0.1875</v>
      </c>
      <c r="K7" t="str">
        <f t="shared" si="4"/>
        <v>NC</v>
      </c>
      <c r="O7" t="s">
        <v>149</v>
      </c>
    </row>
    <row r="8" spans="1:29">
      <c r="A8" s="2">
        <v>105</v>
      </c>
      <c r="B8">
        <v>8</v>
      </c>
      <c r="E8">
        <v>8</v>
      </c>
      <c r="F8">
        <v>16</v>
      </c>
      <c r="G8">
        <f t="shared" si="0"/>
        <v>8</v>
      </c>
      <c r="H8">
        <f t="shared" si="1"/>
        <v>8</v>
      </c>
      <c r="I8" s="3">
        <f t="shared" si="2"/>
        <v>0.5</v>
      </c>
      <c r="J8" s="3">
        <f t="shared" si="3"/>
        <v>0.5</v>
      </c>
      <c r="K8" t="str">
        <f t="shared" si="4"/>
        <v>Equal</v>
      </c>
      <c r="O8" t="s">
        <v>135</v>
      </c>
      <c r="P8" t="s">
        <v>136</v>
      </c>
      <c r="Q8" t="s">
        <v>137</v>
      </c>
      <c r="R8" t="s">
        <v>138</v>
      </c>
    </row>
    <row r="9" spans="1:29">
      <c r="A9" s="2">
        <v>106</v>
      </c>
      <c r="B9">
        <v>7</v>
      </c>
      <c r="C9">
        <v>5</v>
      </c>
      <c r="D9">
        <v>1</v>
      </c>
      <c r="E9">
        <v>3</v>
      </c>
      <c r="F9">
        <v>16</v>
      </c>
      <c r="G9">
        <f t="shared" si="0"/>
        <v>12</v>
      </c>
      <c r="H9">
        <f t="shared" si="1"/>
        <v>4</v>
      </c>
      <c r="I9" s="3">
        <f t="shared" si="2"/>
        <v>0.75</v>
      </c>
      <c r="J9" s="3">
        <f t="shared" si="3"/>
        <v>0.25</v>
      </c>
      <c r="K9" t="str">
        <f t="shared" si="4"/>
        <v>NC</v>
      </c>
      <c r="O9">
        <v>195</v>
      </c>
      <c r="P9">
        <v>61</v>
      </c>
      <c r="Q9">
        <v>29</v>
      </c>
      <c r="R9">
        <v>163</v>
      </c>
      <c r="U9">
        <f>O9+R9</f>
        <v>358</v>
      </c>
      <c r="V9">
        <f>P9+Q9</f>
        <v>90</v>
      </c>
    </row>
    <row r="10" spans="1:29">
      <c r="A10" s="2">
        <v>107</v>
      </c>
      <c r="B10">
        <v>8</v>
      </c>
      <c r="C10">
        <v>1</v>
      </c>
      <c r="E10">
        <v>7</v>
      </c>
      <c r="F10">
        <v>16</v>
      </c>
      <c r="G10">
        <f t="shared" si="0"/>
        <v>9</v>
      </c>
      <c r="H10">
        <f t="shared" si="1"/>
        <v>7</v>
      </c>
      <c r="I10" s="3">
        <f t="shared" si="2"/>
        <v>0.5625</v>
      </c>
      <c r="J10" s="3">
        <f t="shared" si="3"/>
        <v>0.4375</v>
      </c>
      <c r="K10" t="str">
        <f t="shared" si="4"/>
        <v>NC</v>
      </c>
    </row>
    <row r="11" spans="1:29">
      <c r="A11" s="2">
        <v>108</v>
      </c>
      <c r="B11">
        <v>8</v>
      </c>
      <c r="C11">
        <v>6</v>
      </c>
      <c r="E11">
        <v>2</v>
      </c>
      <c r="F11">
        <v>16</v>
      </c>
      <c r="G11">
        <f t="shared" si="0"/>
        <v>14</v>
      </c>
      <c r="H11">
        <f t="shared" si="1"/>
        <v>2</v>
      </c>
      <c r="I11" s="3">
        <f t="shared" si="2"/>
        <v>0.875</v>
      </c>
      <c r="J11" s="3">
        <f t="shared" si="3"/>
        <v>0.125</v>
      </c>
      <c r="K11" t="str">
        <f t="shared" si="4"/>
        <v>NC</v>
      </c>
    </row>
    <row r="12" spans="1:29">
      <c r="A12" s="2">
        <v>109</v>
      </c>
      <c r="B12">
        <v>7</v>
      </c>
      <c r="C12">
        <v>2</v>
      </c>
      <c r="D12">
        <v>1</v>
      </c>
      <c r="E12">
        <v>6</v>
      </c>
      <c r="F12">
        <v>16</v>
      </c>
      <c r="G12">
        <f t="shared" si="0"/>
        <v>9</v>
      </c>
      <c r="H12">
        <f t="shared" si="1"/>
        <v>7</v>
      </c>
      <c r="I12" s="3">
        <f t="shared" si="2"/>
        <v>0.5625</v>
      </c>
      <c r="J12" s="3">
        <f t="shared" si="3"/>
        <v>0.4375</v>
      </c>
      <c r="K12" t="str">
        <f t="shared" si="4"/>
        <v>NC</v>
      </c>
    </row>
    <row r="13" spans="1:29" ht="75">
      <c r="A13" s="2">
        <v>110</v>
      </c>
      <c r="B13">
        <v>8</v>
      </c>
      <c r="E13">
        <v>8</v>
      </c>
      <c r="F13">
        <v>16</v>
      </c>
      <c r="G13">
        <f t="shared" si="0"/>
        <v>8</v>
      </c>
      <c r="H13">
        <f t="shared" si="1"/>
        <v>8</v>
      </c>
      <c r="I13" s="3">
        <f t="shared" si="2"/>
        <v>0.5</v>
      </c>
      <c r="J13" s="3">
        <f t="shared" si="3"/>
        <v>0.5</v>
      </c>
      <c r="K13" t="str">
        <f t="shared" si="4"/>
        <v>Equal</v>
      </c>
      <c r="O13" s="9" t="s">
        <v>150</v>
      </c>
      <c r="P13" s="3">
        <f>195/448</f>
        <v>0.43526785714285715</v>
      </c>
      <c r="Q13" t="s">
        <v>7</v>
      </c>
      <c r="AB13">
        <f>195/448</f>
        <v>0.43526785714285715</v>
      </c>
      <c r="AC13">
        <f>29/448</f>
        <v>6.4732142857142863E-2</v>
      </c>
    </row>
    <row r="14" spans="1:29" ht="75">
      <c r="A14" s="2">
        <v>111</v>
      </c>
      <c r="B14">
        <v>8</v>
      </c>
      <c r="E14">
        <v>8</v>
      </c>
      <c r="F14">
        <v>16</v>
      </c>
      <c r="G14">
        <f t="shared" si="0"/>
        <v>8</v>
      </c>
      <c r="H14">
        <f t="shared" si="1"/>
        <v>8</v>
      </c>
      <c r="I14" s="3">
        <f t="shared" si="2"/>
        <v>0.5</v>
      </c>
      <c r="J14" s="3">
        <f t="shared" si="3"/>
        <v>0.5</v>
      </c>
      <c r="K14" t="str">
        <f t="shared" si="4"/>
        <v>Equal</v>
      </c>
      <c r="O14" s="9" t="s">
        <v>151</v>
      </c>
      <c r="P14" s="3">
        <f>61/448</f>
        <v>0.13616071428571427</v>
      </c>
      <c r="Q14" t="s">
        <v>152</v>
      </c>
      <c r="AB14">
        <f>163/448</f>
        <v>0.3638392857142857</v>
      </c>
      <c r="AC14">
        <f>61/448</f>
        <v>0.13616071428571427</v>
      </c>
    </row>
    <row r="15" spans="1:29" ht="75">
      <c r="A15" s="2">
        <v>112</v>
      </c>
      <c r="B15">
        <v>6</v>
      </c>
      <c r="D15">
        <v>2</v>
      </c>
      <c r="E15">
        <v>8</v>
      </c>
      <c r="F15">
        <v>16</v>
      </c>
      <c r="G15">
        <f t="shared" si="0"/>
        <v>6</v>
      </c>
      <c r="H15">
        <f t="shared" si="1"/>
        <v>10</v>
      </c>
      <c r="I15" s="3">
        <f t="shared" si="2"/>
        <v>0.375</v>
      </c>
      <c r="J15" s="3">
        <f t="shared" si="3"/>
        <v>0.625</v>
      </c>
      <c r="K15" t="str">
        <f t="shared" si="4"/>
        <v>DN</v>
      </c>
      <c r="O15" s="9" t="s">
        <v>153</v>
      </c>
      <c r="P15" s="3">
        <f>163/448</f>
        <v>0.3638392857142857</v>
      </c>
      <c r="Q15" t="s">
        <v>154</v>
      </c>
    </row>
    <row r="16" spans="1:29" ht="75">
      <c r="A16" s="2">
        <v>113</v>
      </c>
      <c r="B16">
        <v>5</v>
      </c>
      <c r="D16">
        <v>3</v>
      </c>
      <c r="E16">
        <v>8</v>
      </c>
      <c r="F16">
        <v>16</v>
      </c>
      <c r="G16">
        <f t="shared" si="0"/>
        <v>5</v>
      </c>
      <c r="H16">
        <f t="shared" si="1"/>
        <v>11</v>
      </c>
      <c r="I16" s="3">
        <f t="shared" si="2"/>
        <v>0.3125</v>
      </c>
      <c r="J16" s="3">
        <f t="shared" si="3"/>
        <v>0.6875</v>
      </c>
      <c r="K16" t="str">
        <f t="shared" si="4"/>
        <v>DN</v>
      </c>
      <c r="O16" s="9" t="s">
        <v>155</v>
      </c>
      <c r="P16" s="3">
        <f>29/448</f>
        <v>6.4732142857142863E-2</v>
      </c>
      <c r="Q16" t="s">
        <v>7</v>
      </c>
    </row>
    <row r="17" spans="1:11">
      <c r="A17" s="2">
        <v>114</v>
      </c>
      <c r="B17">
        <v>8</v>
      </c>
      <c r="C17">
        <v>5</v>
      </c>
      <c r="E17">
        <v>3</v>
      </c>
      <c r="F17">
        <v>16</v>
      </c>
      <c r="G17">
        <f t="shared" si="0"/>
        <v>13</v>
      </c>
      <c r="H17">
        <f t="shared" si="1"/>
        <v>3</v>
      </c>
      <c r="I17" s="3">
        <f t="shared" si="2"/>
        <v>0.8125</v>
      </c>
      <c r="J17" s="3">
        <f t="shared" si="3"/>
        <v>0.1875</v>
      </c>
      <c r="K17" t="str">
        <f t="shared" si="4"/>
        <v>NC</v>
      </c>
    </row>
    <row r="18" spans="1:11">
      <c r="A18" s="2">
        <v>115</v>
      </c>
      <c r="B18">
        <v>8</v>
      </c>
      <c r="C18">
        <v>1</v>
      </c>
      <c r="E18">
        <v>7</v>
      </c>
      <c r="F18">
        <v>16</v>
      </c>
      <c r="G18">
        <f t="shared" si="0"/>
        <v>9</v>
      </c>
      <c r="H18">
        <f t="shared" si="1"/>
        <v>7</v>
      </c>
      <c r="I18" s="3">
        <f t="shared" si="2"/>
        <v>0.5625</v>
      </c>
      <c r="J18" s="3">
        <f t="shared" si="3"/>
        <v>0.4375</v>
      </c>
      <c r="K18" t="str">
        <f t="shared" si="4"/>
        <v>NC</v>
      </c>
    </row>
    <row r="19" spans="1:11">
      <c r="A19" s="2">
        <v>116</v>
      </c>
      <c r="B19">
        <v>7</v>
      </c>
      <c r="D19">
        <v>1</v>
      </c>
      <c r="E19">
        <v>8</v>
      </c>
      <c r="F19">
        <v>16</v>
      </c>
      <c r="G19">
        <f t="shared" si="0"/>
        <v>7</v>
      </c>
      <c r="H19">
        <f t="shared" si="1"/>
        <v>9</v>
      </c>
      <c r="I19" s="3">
        <f t="shared" si="2"/>
        <v>0.4375</v>
      </c>
      <c r="J19" s="3">
        <f t="shared" si="3"/>
        <v>0.5625</v>
      </c>
      <c r="K19" t="str">
        <f t="shared" si="4"/>
        <v>DN</v>
      </c>
    </row>
    <row r="20" spans="1:11">
      <c r="A20" s="2">
        <v>117</v>
      </c>
      <c r="B20">
        <v>6</v>
      </c>
      <c r="C20">
        <v>1</v>
      </c>
      <c r="D20">
        <v>2</v>
      </c>
      <c r="E20">
        <v>7</v>
      </c>
      <c r="F20">
        <v>16</v>
      </c>
      <c r="G20">
        <f t="shared" si="0"/>
        <v>7</v>
      </c>
      <c r="H20">
        <f t="shared" si="1"/>
        <v>9</v>
      </c>
      <c r="I20" s="3">
        <f t="shared" si="2"/>
        <v>0.4375</v>
      </c>
      <c r="J20" s="3">
        <f t="shared" si="3"/>
        <v>0.5625</v>
      </c>
      <c r="K20" t="str">
        <f t="shared" si="4"/>
        <v>DN</v>
      </c>
    </row>
    <row r="21" spans="1:11">
      <c r="A21" s="2">
        <v>118</v>
      </c>
      <c r="B21">
        <v>7</v>
      </c>
      <c r="C21">
        <v>7</v>
      </c>
      <c r="D21">
        <v>1</v>
      </c>
      <c r="E21">
        <v>1</v>
      </c>
      <c r="F21">
        <v>16</v>
      </c>
      <c r="G21">
        <f t="shared" si="0"/>
        <v>14</v>
      </c>
      <c r="H21">
        <f t="shared" si="1"/>
        <v>2</v>
      </c>
      <c r="I21" s="3">
        <f t="shared" si="2"/>
        <v>0.875</v>
      </c>
      <c r="J21" s="3">
        <f t="shared" si="3"/>
        <v>0.125</v>
      </c>
      <c r="K21" t="str">
        <f t="shared" si="4"/>
        <v>NC</v>
      </c>
    </row>
    <row r="22" spans="1:11">
      <c r="A22" s="2">
        <v>119</v>
      </c>
      <c r="B22">
        <v>5</v>
      </c>
      <c r="D22">
        <v>3</v>
      </c>
      <c r="E22">
        <v>8</v>
      </c>
      <c r="F22">
        <v>16</v>
      </c>
      <c r="G22">
        <f t="shared" si="0"/>
        <v>5</v>
      </c>
      <c r="H22">
        <f t="shared" si="1"/>
        <v>11</v>
      </c>
      <c r="I22" s="3">
        <f t="shared" si="2"/>
        <v>0.3125</v>
      </c>
      <c r="J22" s="3">
        <f t="shared" si="3"/>
        <v>0.6875</v>
      </c>
      <c r="K22" t="str">
        <f t="shared" si="4"/>
        <v>DN</v>
      </c>
    </row>
    <row r="23" spans="1:11">
      <c r="A23" s="2">
        <v>120</v>
      </c>
      <c r="B23">
        <v>1</v>
      </c>
      <c r="D23">
        <v>7</v>
      </c>
      <c r="E23">
        <v>8</v>
      </c>
      <c r="F23">
        <v>16</v>
      </c>
      <c r="G23">
        <f t="shared" si="0"/>
        <v>1</v>
      </c>
      <c r="H23">
        <f t="shared" si="1"/>
        <v>15</v>
      </c>
      <c r="I23" s="3">
        <f t="shared" si="2"/>
        <v>6.25E-2</v>
      </c>
      <c r="J23" s="3">
        <f t="shared" si="3"/>
        <v>0.9375</v>
      </c>
      <c r="K23" t="str">
        <f t="shared" si="4"/>
        <v>DN</v>
      </c>
    </row>
    <row r="24" spans="1:11">
      <c r="A24" s="2">
        <v>121</v>
      </c>
      <c r="B24">
        <v>7</v>
      </c>
      <c r="C24">
        <v>1</v>
      </c>
      <c r="D24">
        <v>1</v>
      </c>
      <c r="E24">
        <v>7</v>
      </c>
      <c r="F24">
        <v>16</v>
      </c>
      <c r="G24">
        <f t="shared" si="0"/>
        <v>8</v>
      </c>
      <c r="H24">
        <f t="shared" si="1"/>
        <v>8</v>
      </c>
      <c r="I24" s="3">
        <f t="shared" si="2"/>
        <v>0.5</v>
      </c>
      <c r="J24" s="3">
        <f t="shared" si="3"/>
        <v>0.5</v>
      </c>
      <c r="K24" t="str">
        <f t="shared" si="4"/>
        <v>Equal</v>
      </c>
    </row>
    <row r="25" spans="1:11">
      <c r="A25" s="2">
        <v>122</v>
      </c>
      <c r="B25">
        <v>8</v>
      </c>
      <c r="C25">
        <v>7</v>
      </c>
      <c r="E25">
        <v>1</v>
      </c>
      <c r="F25">
        <v>16</v>
      </c>
      <c r="G25">
        <f t="shared" si="0"/>
        <v>15</v>
      </c>
      <c r="H25">
        <f t="shared" si="1"/>
        <v>1</v>
      </c>
      <c r="I25" s="3">
        <f t="shared" si="2"/>
        <v>0.9375</v>
      </c>
      <c r="J25" s="3">
        <f t="shared" si="3"/>
        <v>6.25E-2</v>
      </c>
      <c r="K25" t="str">
        <f t="shared" si="4"/>
        <v>NC</v>
      </c>
    </row>
    <row r="26" spans="1:11">
      <c r="A26" s="2">
        <v>123</v>
      </c>
      <c r="B26">
        <v>7</v>
      </c>
      <c r="C26">
        <v>3</v>
      </c>
      <c r="D26">
        <v>1</v>
      </c>
      <c r="E26">
        <v>5</v>
      </c>
      <c r="F26">
        <v>16</v>
      </c>
      <c r="G26">
        <f t="shared" si="0"/>
        <v>10</v>
      </c>
      <c r="H26">
        <f t="shared" si="1"/>
        <v>6</v>
      </c>
      <c r="I26" s="3">
        <f t="shared" si="2"/>
        <v>0.625</v>
      </c>
      <c r="J26" s="3">
        <f t="shared" si="3"/>
        <v>0.375</v>
      </c>
      <c r="K26" t="str">
        <f t="shared" si="4"/>
        <v>NC</v>
      </c>
    </row>
    <row r="27" spans="1:11">
      <c r="A27" s="2">
        <v>124</v>
      </c>
      <c r="B27">
        <v>8</v>
      </c>
      <c r="C27">
        <v>3</v>
      </c>
      <c r="E27">
        <v>5</v>
      </c>
      <c r="F27">
        <v>16</v>
      </c>
      <c r="G27">
        <f t="shared" si="0"/>
        <v>11</v>
      </c>
      <c r="H27">
        <f t="shared" si="1"/>
        <v>5</v>
      </c>
      <c r="I27" s="3">
        <f t="shared" si="2"/>
        <v>0.6875</v>
      </c>
      <c r="J27" s="3">
        <f t="shared" si="3"/>
        <v>0.3125</v>
      </c>
      <c r="K27" t="str">
        <f t="shared" si="4"/>
        <v>NC</v>
      </c>
    </row>
    <row r="28" spans="1:11">
      <c r="A28" s="2">
        <v>125</v>
      </c>
      <c r="B28">
        <v>6</v>
      </c>
      <c r="D28">
        <v>2</v>
      </c>
      <c r="E28">
        <v>8</v>
      </c>
      <c r="F28">
        <v>16</v>
      </c>
      <c r="G28">
        <f t="shared" si="0"/>
        <v>6</v>
      </c>
      <c r="H28">
        <f t="shared" si="1"/>
        <v>10</v>
      </c>
      <c r="I28" s="3">
        <f t="shared" si="2"/>
        <v>0.375</v>
      </c>
      <c r="J28" s="3">
        <f t="shared" si="3"/>
        <v>0.625</v>
      </c>
      <c r="K28" t="str">
        <f t="shared" si="4"/>
        <v>DN</v>
      </c>
    </row>
    <row r="29" spans="1:11">
      <c r="A29" s="2">
        <v>126</v>
      </c>
      <c r="B29">
        <v>8</v>
      </c>
      <c r="C29">
        <v>2</v>
      </c>
      <c r="E29">
        <v>6</v>
      </c>
      <c r="F29">
        <v>16</v>
      </c>
      <c r="G29">
        <f t="shared" si="0"/>
        <v>10</v>
      </c>
      <c r="H29">
        <f t="shared" si="1"/>
        <v>6</v>
      </c>
      <c r="I29" s="3">
        <f t="shared" si="2"/>
        <v>0.625</v>
      </c>
      <c r="J29" s="3">
        <f t="shared" si="3"/>
        <v>0.375</v>
      </c>
      <c r="K29" t="str">
        <f t="shared" si="4"/>
        <v>NC</v>
      </c>
    </row>
    <row r="30" spans="1:11">
      <c r="A30" s="2">
        <v>127</v>
      </c>
      <c r="B30">
        <v>6</v>
      </c>
      <c r="C30">
        <v>1</v>
      </c>
      <c r="D30">
        <v>2</v>
      </c>
      <c r="E30">
        <v>7</v>
      </c>
      <c r="F30">
        <v>16</v>
      </c>
      <c r="G30">
        <f t="shared" si="0"/>
        <v>7</v>
      </c>
      <c r="H30">
        <f t="shared" si="1"/>
        <v>9</v>
      </c>
      <c r="I30" s="3">
        <f t="shared" si="2"/>
        <v>0.4375</v>
      </c>
      <c r="J30" s="3">
        <f t="shared" si="3"/>
        <v>0.5625</v>
      </c>
      <c r="K30" t="str">
        <f t="shared" si="4"/>
        <v>DN</v>
      </c>
    </row>
    <row r="31" spans="1:11">
      <c r="A31" s="2" t="s">
        <v>122</v>
      </c>
      <c r="B31">
        <v>195</v>
      </c>
      <c r="C31">
        <v>61</v>
      </c>
      <c r="D31">
        <v>29</v>
      </c>
      <c r="E31">
        <v>163</v>
      </c>
      <c r="F31">
        <v>448</v>
      </c>
      <c r="G31">
        <f t="shared" si="0"/>
        <v>256</v>
      </c>
      <c r="H31">
        <f t="shared" si="1"/>
        <v>192</v>
      </c>
      <c r="I31" s="3">
        <f t="shared" si="2"/>
        <v>0.5714285714285714</v>
      </c>
      <c r="J31" s="3">
        <f t="shared" si="3"/>
        <v>0.42857142857142855</v>
      </c>
      <c r="K31" t="str">
        <f>IF(I31&gt;50%,"NC",IF(J31&gt;50%,"DN","Equal"))</f>
        <v>NC</v>
      </c>
    </row>
    <row r="32" spans="1:11">
      <c r="B32">
        <f>GETPIVOTDATA("Context",$A$1,"Column1","1NC")</f>
        <v>195</v>
      </c>
      <c r="C32">
        <f>GETPIVOTDATA("Context",$A$1,"Column1","2DN Mismatch")</f>
        <v>61</v>
      </c>
      <c r="D32">
        <f>GETPIVOTDATA("Context",$A$1,"Column1","4DN")</f>
        <v>163</v>
      </c>
      <c r="E32">
        <f>GETPIVOTDATA("Context",$A$1,"Column1","3NC Mismatch")</f>
        <v>29</v>
      </c>
      <c r="F32">
        <f>GETPIVOTDATA("Context",$A$1)</f>
        <v>448</v>
      </c>
    </row>
    <row r="33" spans="2:23">
      <c r="B33" s="3">
        <f>B32/$F$32</f>
        <v>0.43526785714285715</v>
      </c>
      <c r="C33" s="3">
        <f t="shared" ref="C33:F33" si="5">C32/$F$32</f>
        <v>0.13616071428571427</v>
      </c>
      <c r="D33" s="3">
        <f t="shared" si="5"/>
        <v>0.3638392857142857</v>
      </c>
      <c r="E33" s="3">
        <f t="shared" si="5"/>
        <v>6.4732142857142863E-2</v>
      </c>
      <c r="F33" s="3">
        <f t="shared" si="5"/>
        <v>1</v>
      </c>
    </row>
    <row r="48" spans="2:23">
      <c r="V48" t="s">
        <v>156</v>
      </c>
      <c r="W48" t="s">
        <v>157</v>
      </c>
    </row>
    <row r="49" spans="21:21">
      <c r="U49" t="s">
        <v>83</v>
      </c>
    </row>
    <row r="50" spans="21:21">
      <c r="U50" t="s">
        <v>158</v>
      </c>
    </row>
    <row r="51" spans="21:21">
      <c r="U51" t="s">
        <v>159</v>
      </c>
    </row>
    <row r="52" spans="21:21">
      <c r="U52" t="s">
        <v>160</v>
      </c>
    </row>
  </sheetData>
  <autoFilter ref="K1:K32" xr:uid="{00000000-0009-0000-0000-000005000000}"/>
  <pageMargins left="0.7" right="0.7" top="0.75" bottom="0.75" header="0.3" footer="0.3"/>
  <pageSetup orientation="portrait" horizontalDpi="0" verticalDpi="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topLeftCell="E1" workbookViewId="0" xr3:uid="{9B253EF2-77E0-53E3-AE26-4D66ECD923F3}">
      <selection activeCell="E24" sqref="E24"/>
    </sheetView>
  </sheetViews>
  <sheetFormatPr defaultRowHeight="15"/>
  <sheetData>
    <row r="1" spans="1:6">
      <c r="A1">
        <f t="shared" ref="A1:A28" si="0">SUM(C1+D1)</f>
        <v>15</v>
      </c>
      <c r="B1">
        <v>122</v>
      </c>
      <c r="C1">
        <v>8</v>
      </c>
      <c r="D1">
        <v>7</v>
      </c>
      <c r="E1">
        <v>1</v>
      </c>
    </row>
    <row r="2" spans="1:6">
      <c r="A2">
        <f t="shared" si="0"/>
        <v>14</v>
      </c>
      <c r="B2">
        <v>108</v>
      </c>
      <c r="C2">
        <v>8</v>
      </c>
      <c r="D2">
        <v>6</v>
      </c>
      <c r="E2">
        <v>2</v>
      </c>
    </row>
    <row r="3" spans="1:6">
      <c r="A3">
        <f t="shared" si="0"/>
        <v>14</v>
      </c>
      <c r="B3">
        <v>118</v>
      </c>
      <c r="C3">
        <v>7</v>
      </c>
      <c r="D3">
        <v>7</v>
      </c>
      <c r="E3">
        <v>1</v>
      </c>
      <c r="F3">
        <v>1</v>
      </c>
    </row>
    <row r="4" spans="1:6">
      <c r="A4">
        <f t="shared" si="0"/>
        <v>13</v>
      </c>
      <c r="B4">
        <v>103</v>
      </c>
      <c r="C4">
        <v>8</v>
      </c>
      <c r="D4">
        <v>5</v>
      </c>
      <c r="E4">
        <v>3</v>
      </c>
    </row>
    <row r="5" spans="1:6">
      <c r="A5">
        <f t="shared" si="0"/>
        <v>13</v>
      </c>
      <c r="B5">
        <v>104</v>
      </c>
      <c r="C5">
        <v>7</v>
      </c>
      <c r="D5">
        <v>6</v>
      </c>
      <c r="E5">
        <v>2</v>
      </c>
      <c r="F5">
        <v>1</v>
      </c>
    </row>
    <row r="6" spans="1:6">
      <c r="A6">
        <f t="shared" si="0"/>
        <v>13</v>
      </c>
      <c r="B6">
        <v>114</v>
      </c>
      <c r="C6">
        <v>8</v>
      </c>
      <c r="D6">
        <v>5</v>
      </c>
      <c r="E6">
        <v>3</v>
      </c>
    </row>
    <row r="7" spans="1:6">
      <c r="A7">
        <f t="shared" si="0"/>
        <v>12</v>
      </c>
      <c r="B7">
        <v>106</v>
      </c>
      <c r="C7">
        <v>7</v>
      </c>
      <c r="D7">
        <v>5</v>
      </c>
      <c r="E7">
        <v>3</v>
      </c>
      <c r="F7">
        <v>1</v>
      </c>
    </row>
    <row r="8" spans="1:6">
      <c r="A8">
        <f t="shared" si="0"/>
        <v>11</v>
      </c>
      <c r="B8">
        <v>102</v>
      </c>
      <c r="C8">
        <v>8</v>
      </c>
      <c r="D8">
        <v>3</v>
      </c>
      <c r="E8">
        <v>5</v>
      </c>
    </row>
    <row r="9" spans="1:6">
      <c r="A9">
        <f t="shared" si="0"/>
        <v>11</v>
      </c>
      <c r="B9">
        <v>124</v>
      </c>
      <c r="C9">
        <v>8</v>
      </c>
      <c r="D9">
        <v>3</v>
      </c>
      <c r="E9">
        <v>5</v>
      </c>
    </row>
    <row r="10" spans="1:6">
      <c r="A10">
        <f t="shared" si="0"/>
        <v>10</v>
      </c>
      <c r="B10">
        <v>101</v>
      </c>
      <c r="C10">
        <v>8</v>
      </c>
      <c r="D10">
        <v>2</v>
      </c>
      <c r="E10">
        <v>6</v>
      </c>
    </row>
    <row r="11" spans="1:6">
      <c r="A11">
        <f t="shared" si="0"/>
        <v>10</v>
      </c>
      <c r="B11">
        <v>123</v>
      </c>
      <c r="C11">
        <v>7</v>
      </c>
      <c r="D11">
        <v>3</v>
      </c>
      <c r="E11">
        <v>5</v>
      </c>
      <c r="F11">
        <v>1</v>
      </c>
    </row>
    <row r="12" spans="1:6">
      <c r="A12">
        <f t="shared" si="0"/>
        <v>10</v>
      </c>
      <c r="B12">
        <v>126</v>
      </c>
      <c r="C12">
        <v>8</v>
      </c>
      <c r="D12">
        <v>2</v>
      </c>
      <c r="E12">
        <v>6</v>
      </c>
    </row>
    <row r="13" spans="1:6">
      <c r="A13">
        <f t="shared" si="0"/>
        <v>9</v>
      </c>
      <c r="B13">
        <v>107</v>
      </c>
      <c r="C13">
        <v>8</v>
      </c>
      <c r="D13">
        <v>1</v>
      </c>
      <c r="E13">
        <v>7</v>
      </c>
    </row>
    <row r="14" spans="1:6">
      <c r="A14">
        <f t="shared" si="0"/>
        <v>9</v>
      </c>
      <c r="B14">
        <v>109</v>
      </c>
      <c r="C14">
        <v>7</v>
      </c>
      <c r="D14">
        <v>2</v>
      </c>
      <c r="E14">
        <v>6</v>
      </c>
      <c r="F14">
        <v>1</v>
      </c>
    </row>
    <row r="15" spans="1:6">
      <c r="A15">
        <f t="shared" si="0"/>
        <v>9</v>
      </c>
      <c r="B15">
        <v>115</v>
      </c>
      <c r="C15">
        <v>8</v>
      </c>
      <c r="D15">
        <v>1</v>
      </c>
      <c r="E15">
        <v>7</v>
      </c>
    </row>
    <row r="16" spans="1:6">
      <c r="A16">
        <f t="shared" si="0"/>
        <v>8</v>
      </c>
      <c r="B16">
        <v>105</v>
      </c>
      <c r="C16">
        <v>8</v>
      </c>
      <c r="E16">
        <v>8</v>
      </c>
    </row>
    <row r="17" spans="1:6">
      <c r="A17">
        <f t="shared" si="0"/>
        <v>8</v>
      </c>
      <c r="B17">
        <v>110</v>
      </c>
      <c r="C17">
        <v>8</v>
      </c>
      <c r="E17">
        <v>8</v>
      </c>
    </row>
    <row r="18" spans="1:6">
      <c r="A18">
        <f t="shared" si="0"/>
        <v>8</v>
      </c>
      <c r="B18">
        <v>111</v>
      </c>
      <c r="C18">
        <v>8</v>
      </c>
      <c r="E18">
        <v>8</v>
      </c>
    </row>
    <row r="19" spans="1:6">
      <c r="A19">
        <f t="shared" si="0"/>
        <v>8</v>
      </c>
      <c r="B19">
        <v>121</v>
      </c>
      <c r="C19">
        <v>7</v>
      </c>
      <c r="D19">
        <v>1</v>
      </c>
      <c r="E19">
        <v>7</v>
      </c>
      <c r="F19">
        <v>1</v>
      </c>
    </row>
    <row r="20" spans="1:6">
      <c r="A20">
        <f t="shared" si="0"/>
        <v>7</v>
      </c>
      <c r="B20">
        <v>100</v>
      </c>
      <c r="C20">
        <v>7</v>
      </c>
      <c r="E20">
        <v>8</v>
      </c>
      <c r="F20">
        <v>1</v>
      </c>
    </row>
    <row r="21" spans="1:6">
      <c r="A21">
        <f t="shared" si="0"/>
        <v>7</v>
      </c>
      <c r="B21">
        <v>116</v>
      </c>
      <c r="C21">
        <v>7</v>
      </c>
      <c r="E21">
        <v>8</v>
      </c>
      <c r="F21">
        <v>1</v>
      </c>
    </row>
    <row r="22" spans="1:6">
      <c r="A22">
        <f t="shared" si="0"/>
        <v>7</v>
      </c>
      <c r="B22">
        <v>117</v>
      </c>
      <c r="C22">
        <v>6</v>
      </c>
      <c r="D22">
        <v>1</v>
      </c>
      <c r="E22">
        <v>7</v>
      </c>
      <c r="F22">
        <v>2</v>
      </c>
    </row>
    <row r="23" spans="1:6">
      <c r="A23">
        <f t="shared" si="0"/>
        <v>7</v>
      </c>
      <c r="B23">
        <v>127</v>
      </c>
      <c r="C23">
        <v>6</v>
      </c>
      <c r="D23">
        <v>1</v>
      </c>
      <c r="E23">
        <v>7</v>
      </c>
      <c r="F23">
        <v>2</v>
      </c>
    </row>
    <row r="24" spans="1:6">
      <c r="A24">
        <f t="shared" si="0"/>
        <v>6</v>
      </c>
      <c r="B24">
        <v>112</v>
      </c>
      <c r="C24">
        <v>6</v>
      </c>
      <c r="E24">
        <v>8</v>
      </c>
      <c r="F24">
        <v>2</v>
      </c>
    </row>
    <row r="25" spans="1:6">
      <c r="A25">
        <f t="shared" si="0"/>
        <v>6</v>
      </c>
      <c r="B25">
        <v>125</v>
      </c>
      <c r="C25">
        <v>6</v>
      </c>
      <c r="E25">
        <v>8</v>
      </c>
      <c r="F25">
        <v>2</v>
      </c>
    </row>
    <row r="26" spans="1:6">
      <c r="A26">
        <f t="shared" si="0"/>
        <v>5</v>
      </c>
      <c r="B26">
        <v>113</v>
      </c>
      <c r="C26">
        <v>5</v>
      </c>
      <c r="E26">
        <v>8</v>
      </c>
      <c r="F26">
        <v>3</v>
      </c>
    </row>
    <row r="27" spans="1:6">
      <c r="A27">
        <f t="shared" si="0"/>
        <v>5</v>
      </c>
      <c r="B27">
        <v>119</v>
      </c>
      <c r="C27">
        <v>5</v>
      </c>
      <c r="E27">
        <v>8</v>
      </c>
      <c r="F27">
        <v>3</v>
      </c>
    </row>
    <row r="28" spans="1:6">
      <c r="A28">
        <f t="shared" si="0"/>
        <v>1</v>
      </c>
      <c r="B28">
        <v>120</v>
      </c>
      <c r="C28">
        <v>1</v>
      </c>
      <c r="E28">
        <v>8</v>
      </c>
      <c r="F28">
        <v>7</v>
      </c>
    </row>
  </sheetData>
  <sortState ref="A1:F28">
    <sortCondition descending="1" ref="A7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9"/>
  <sheetViews>
    <sheetView workbookViewId="0" xr3:uid="{85D5C41F-068E-5C55-9968-509E7C2A5619}">
      <selection activeCell="G2" sqref="G2"/>
    </sheetView>
  </sheetViews>
  <sheetFormatPr defaultRowHeight="15"/>
  <cols>
    <col min="1" max="1" width="13" customWidth="1"/>
    <col min="2" max="2" width="11.7109375" customWidth="1"/>
    <col min="4" max="4" width="16" customWidth="1"/>
    <col min="5" max="5" width="15.85546875" customWidth="1"/>
    <col min="7" max="7" width="11.85546875" customWidth="1"/>
  </cols>
  <sheetData>
    <row r="1" spans="1:7">
      <c r="A1" t="s">
        <v>120</v>
      </c>
      <c r="B1" t="s">
        <v>128</v>
      </c>
      <c r="C1" t="s">
        <v>143</v>
      </c>
      <c r="D1" t="s">
        <v>161</v>
      </c>
      <c r="E1" t="s">
        <v>162</v>
      </c>
      <c r="F1" t="s">
        <v>144</v>
      </c>
      <c r="G1" t="s">
        <v>125</v>
      </c>
    </row>
    <row r="2" spans="1:7">
      <c r="A2" s="2">
        <v>120</v>
      </c>
      <c r="B2" s="2">
        <f>16-(Table3[[#This Row],[NC]]+Table3[[#This Row],[DN Mismatch]])</f>
        <v>15</v>
      </c>
      <c r="C2">
        <v>1</v>
      </c>
      <c r="E2">
        <v>7</v>
      </c>
      <c r="F2">
        <v>8</v>
      </c>
      <c r="G2">
        <f>15-(Table3[[#This Row],[DN]]+Table3[[#This Row],[NC Mismatch]])</f>
        <v>0</v>
      </c>
    </row>
    <row r="3" spans="1:7">
      <c r="A3" s="2">
        <v>119</v>
      </c>
      <c r="B3" s="2">
        <f>16-(Table3[[#This Row],[NC]]+Table3[[#This Row],[DN Mismatch]])</f>
        <v>11</v>
      </c>
      <c r="C3">
        <v>5</v>
      </c>
      <c r="E3">
        <v>3</v>
      </c>
      <c r="F3">
        <v>8</v>
      </c>
      <c r="G3">
        <f>15-(Table3[[#This Row],[DN]]+Table3[[#This Row],[NC Mismatch]])</f>
        <v>4</v>
      </c>
    </row>
    <row r="4" spans="1:7">
      <c r="A4" s="2">
        <v>113</v>
      </c>
      <c r="B4" s="2">
        <f>16-(Table3[[#This Row],[NC]]+Table3[[#This Row],[DN Mismatch]])</f>
        <v>11</v>
      </c>
      <c r="C4">
        <v>5</v>
      </c>
      <c r="E4">
        <v>3</v>
      </c>
      <c r="F4">
        <v>8</v>
      </c>
      <c r="G4">
        <f>15-(Table3[[#This Row],[DN]]+Table3[[#This Row],[NC Mismatch]])</f>
        <v>4</v>
      </c>
    </row>
    <row r="5" spans="1:7">
      <c r="A5" s="2">
        <v>125</v>
      </c>
      <c r="B5" s="2">
        <f>16-(Table3[[#This Row],[NC]]+Table3[[#This Row],[DN Mismatch]])</f>
        <v>10</v>
      </c>
      <c r="C5">
        <v>6</v>
      </c>
      <c r="E5">
        <v>2</v>
      </c>
      <c r="F5">
        <v>8</v>
      </c>
      <c r="G5">
        <f>15-(Table3[[#This Row],[DN]]+Table3[[#This Row],[NC Mismatch]])</f>
        <v>5</v>
      </c>
    </row>
    <row r="6" spans="1:7">
      <c r="A6" s="2">
        <v>112</v>
      </c>
      <c r="B6" s="2">
        <f>16-(Table3[[#This Row],[NC]]+Table3[[#This Row],[DN Mismatch]])</f>
        <v>10</v>
      </c>
      <c r="C6">
        <v>6</v>
      </c>
      <c r="E6">
        <v>2</v>
      </c>
      <c r="F6">
        <v>8</v>
      </c>
      <c r="G6">
        <f>15-(Table3[[#This Row],[DN]]+Table3[[#This Row],[NC Mismatch]])</f>
        <v>5</v>
      </c>
    </row>
    <row r="7" spans="1:7">
      <c r="A7" s="2">
        <v>127</v>
      </c>
      <c r="B7" s="2">
        <f>16-(Table3[[#This Row],[NC]]+Table3[[#This Row],[DN Mismatch]])</f>
        <v>9</v>
      </c>
      <c r="C7">
        <v>6</v>
      </c>
      <c r="D7">
        <v>1</v>
      </c>
      <c r="E7">
        <v>2</v>
      </c>
      <c r="F7">
        <v>7</v>
      </c>
      <c r="G7">
        <f>15-(Table3[[#This Row],[DN]]+Table3[[#This Row],[NC Mismatch]])</f>
        <v>6</v>
      </c>
    </row>
    <row r="8" spans="1:7">
      <c r="A8" s="2">
        <v>117</v>
      </c>
      <c r="B8" s="2">
        <f>16-(Table3[[#This Row],[NC]]+Table3[[#This Row],[DN Mismatch]])</f>
        <v>9</v>
      </c>
      <c r="C8">
        <v>6</v>
      </c>
      <c r="D8">
        <v>1</v>
      </c>
      <c r="E8">
        <v>2</v>
      </c>
      <c r="F8">
        <v>7</v>
      </c>
      <c r="G8">
        <f>15-(Table3[[#This Row],[DN]]+Table3[[#This Row],[NC Mismatch]])</f>
        <v>6</v>
      </c>
    </row>
    <row r="9" spans="1:7">
      <c r="A9" s="2">
        <v>116</v>
      </c>
      <c r="B9" s="2">
        <f>16-(Table3[[#This Row],[NC]]+Table3[[#This Row],[DN Mismatch]])</f>
        <v>9</v>
      </c>
      <c r="C9">
        <v>7</v>
      </c>
      <c r="E9">
        <v>1</v>
      </c>
      <c r="F9">
        <v>8</v>
      </c>
      <c r="G9">
        <f>15-(Table3[[#This Row],[DN]]+Table3[[#This Row],[NC Mismatch]])</f>
        <v>6</v>
      </c>
    </row>
    <row r="10" spans="1:7">
      <c r="A10" s="2">
        <v>100</v>
      </c>
      <c r="B10" s="2">
        <f>16-(Table3[[#This Row],[NC]]+Table3[[#This Row],[DN Mismatch]])</f>
        <v>9</v>
      </c>
      <c r="C10">
        <v>7</v>
      </c>
      <c r="E10">
        <v>1</v>
      </c>
      <c r="F10">
        <v>8</v>
      </c>
      <c r="G10">
        <f>15-(Table3[[#This Row],[DN]]+Table3[[#This Row],[NC Mismatch]])</f>
        <v>6</v>
      </c>
    </row>
    <row r="11" spans="1:7">
      <c r="A11" s="2">
        <v>121</v>
      </c>
      <c r="B11" s="2">
        <f>16-(Table3[[#This Row],[NC]]+Table3[[#This Row],[DN Mismatch]])</f>
        <v>8</v>
      </c>
      <c r="C11">
        <v>7</v>
      </c>
      <c r="D11">
        <v>1</v>
      </c>
      <c r="E11">
        <v>1</v>
      </c>
      <c r="F11">
        <v>7</v>
      </c>
      <c r="G11">
        <f>15-(Table3[[#This Row],[DN]]+Table3[[#This Row],[NC Mismatch]])</f>
        <v>7</v>
      </c>
    </row>
    <row r="12" spans="1:7">
      <c r="A12" s="2">
        <v>111</v>
      </c>
      <c r="B12" s="2">
        <f>16-(Table3[[#This Row],[NC]]+Table3[[#This Row],[DN Mismatch]])</f>
        <v>8</v>
      </c>
      <c r="C12">
        <v>8</v>
      </c>
      <c r="F12">
        <v>8</v>
      </c>
      <c r="G12">
        <f>15-(Table3[[#This Row],[DN]]+Table3[[#This Row],[NC Mismatch]])</f>
        <v>7</v>
      </c>
    </row>
    <row r="13" spans="1:7">
      <c r="A13" s="2">
        <v>110</v>
      </c>
      <c r="B13" s="2">
        <f>16-(Table3[[#This Row],[NC]]+Table3[[#This Row],[DN Mismatch]])</f>
        <v>8</v>
      </c>
      <c r="C13">
        <v>8</v>
      </c>
      <c r="F13">
        <v>8</v>
      </c>
      <c r="G13">
        <f>15-(Table3[[#This Row],[DN]]+Table3[[#This Row],[NC Mismatch]])</f>
        <v>7</v>
      </c>
    </row>
    <row r="14" spans="1:7">
      <c r="A14" s="2">
        <v>105</v>
      </c>
      <c r="B14" s="2">
        <f>16-(Table3[[#This Row],[NC]]+Table3[[#This Row],[DN Mismatch]])</f>
        <v>8</v>
      </c>
      <c r="C14">
        <v>8</v>
      </c>
      <c r="F14">
        <v>8</v>
      </c>
      <c r="G14">
        <f>15-(Table3[[#This Row],[DN]]+Table3[[#This Row],[NC Mismatch]])</f>
        <v>7</v>
      </c>
    </row>
    <row r="15" spans="1:7">
      <c r="A15" s="2">
        <v>115</v>
      </c>
      <c r="B15" s="2">
        <f>16-(Table3[[#This Row],[NC]]+Table3[[#This Row],[DN Mismatch]])</f>
        <v>7</v>
      </c>
      <c r="C15">
        <v>8</v>
      </c>
      <c r="D15">
        <v>1</v>
      </c>
      <c r="F15">
        <v>7</v>
      </c>
      <c r="G15">
        <f>15-(Table3[[#This Row],[DN]]+Table3[[#This Row],[NC Mismatch]])</f>
        <v>8</v>
      </c>
    </row>
    <row r="16" spans="1:7">
      <c r="A16" s="2">
        <v>109</v>
      </c>
      <c r="B16" s="2">
        <f>16-(Table3[[#This Row],[NC]]+Table3[[#This Row],[DN Mismatch]])</f>
        <v>7</v>
      </c>
      <c r="C16">
        <v>7</v>
      </c>
      <c r="D16">
        <v>2</v>
      </c>
      <c r="E16">
        <v>1</v>
      </c>
      <c r="F16">
        <v>6</v>
      </c>
      <c r="G16">
        <f>15-(Table3[[#This Row],[DN]]+Table3[[#This Row],[NC Mismatch]])</f>
        <v>8</v>
      </c>
    </row>
    <row r="17" spans="1:7">
      <c r="A17" s="2">
        <v>107</v>
      </c>
      <c r="B17" s="2">
        <f>16-(Table3[[#This Row],[NC]]+Table3[[#This Row],[DN Mismatch]])</f>
        <v>7</v>
      </c>
      <c r="C17">
        <v>8</v>
      </c>
      <c r="D17">
        <v>1</v>
      </c>
      <c r="F17">
        <v>7</v>
      </c>
      <c r="G17">
        <f>15-(Table3[[#This Row],[DN]]+Table3[[#This Row],[NC Mismatch]])</f>
        <v>8</v>
      </c>
    </row>
    <row r="18" spans="1:7">
      <c r="A18" s="2">
        <v>126</v>
      </c>
      <c r="B18" s="2">
        <f>16-(Table3[[#This Row],[NC]]+Table3[[#This Row],[DN Mismatch]])</f>
        <v>6</v>
      </c>
      <c r="C18">
        <v>8</v>
      </c>
      <c r="D18">
        <v>2</v>
      </c>
      <c r="F18">
        <v>6</v>
      </c>
      <c r="G18">
        <f>15-(Table3[[#This Row],[DN]]+Table3[[#This Row],[NC Mismatch]])</f>
        <v>9</v>
      </c>
    </row>
    <row r="19" spans="1:7">
      <c r="A19" s="2">
        <v>123</v>
      </c>
      <c r="B19" s="2">
        <f>16-(Table3[[#This Row],[NC]]+Table3[[#This Row],[DN Mismatch]])</f>
        <v>6</v>
      </c>
      <c r="C19">
        <v>7</v>
      </c>
      <c r="D19">
        <v>3</v>
      </c>
      <c r="E19">
        <v>1</v>
      </c>
      <c r="F19">
        <v>5</v>
      </c>
      <c r="G19">
        <f>15-(Table3[[#This Row],[DN]]+Table3[[#This Row],[NC Mismatch]])</f>
        <v>9</v>
      </c>
    </row>
    <row r="20" spans="1:7">
      <c r="A20" s="2">
        <v>101</v>
      </c>
      <c r="B20" s="2">
        <f>16-(Table3[[#This Row],[NC]]+Table3[[#This Row],[DN Mismatch]])</f>
        <v>6</v>
      </c>
      <c r="C20">
        <v>8</v>
      </c>
      <c r="D20">
        <v>2</v>
      </c>
      <c r="F20">
        <v>6</v>
      </c>
      <c r="G20">
        <f>15-(Table3[[#This Row],[DN]]+Table3[[#This Row],[NC Mismatch]])</f>
        <v>9</v>
      </c>
    </row>
    <row r="21" spans="1:7">
      <c r="A21" s="2">
        <v>124</v>
      </c>
      <c r="B21" s="2">
        <f>16-(Table3[[#This Row],[NC]]+Table3[[#This Row],[DN Mismatch]])</f>
        <v>5</v>
      </c>
      <c r="C21">
        <v>8</v>
      </c>
      <c r="D21">
        <v>3</v>
      </c>
      <c r="F21">
        <v>5</v>
      </c>
      <c r="G21">
        <f>15-(Table3[[#This Row],[DN]]+Table3[[#This Row],[NC Mismatch]])</f>
        <v>10</v>
      </c>
    </row>
    <row r="22" spans="1:7">
      <c r="A22" s="2">
        <v>102</v>
      </c>
      <c r="B22" s="2">
        <f>16-(Table3[[#This Row],[NC]]+Table3[[#This Row],[DN Mismatch]])</f>
        <v>5</v>
      </c>
      <c r="C22">
        <v>8</v>
      </c>
      <c r="D22">
        <v>3</v>
      </c>
      <c r="F22">
        <v>5</v>
      </c>
      <c r="G22">
        <f>15-(Table3[[#This Row],[DN]]+Table3[[#This Row],[NC Mismatch]])</f>
        <v>10</v>
      </c>
    </row>
    <row r="23" spans="1:7">
      <c r="A23" s="2">
        <v>106</v>
      </c>
      <c r="B23" s="2">
        <f>16-(Table3[[#This Row],[NC]]+Table3[[#This Row],[DN Mismatch]])</f>
        <v>4</v>
      </c>
      <c r="C23">
        <v>7</v>
      </c>
      <c r="D23">
        <v>5</v>
      </c>
      <c r="E23">
        <v>1</v>
      </c>
      <c r="F23">
        <v>3</v>
      </c>
      <c r="G23">
        <f>15-(Table3[[#This Row],[DN]]+Table3[[#This Row],[NC Mismatch]])</f>
        <v>11</v>
      </c>
    </row>
    <row r="24" spans="1:7">
      <c r="A24" s="2">
        <v>114</v>
      </c>
      <c r="B24" s="2">
        <f>16-(Table3[[#This Row],[NC]]+Table3[[#This Row],[DN Mismatch]])</f>
        <v>3</v>
      </c>
      <c r="C24">
        <v>8</v>
      </c>
      <c r="D24">
        <v>5</v>
      </c>
      <c r="F24">
        <v>3</v>
      </c>
      <c r="G24">
        <f>15-(Table3[[#This Row],[DN]]+Table3[[#This Row],[NC Mismatch]])</f>
        <v>12</v>
      </c>
    </row>
    <row r="25" spans="1:7">
      <c r="A25" s="2">
        <v>104</v>
      </c>
      <c r="B25" s="2">
        <f>16-(Table3[[#This Row],[NC]]+Table3[[#This Row],[DN Mismatch]])</f>
        <v>3</v>
      </c>
      <c r="C25">
        <v>7</v>
      </c>
      <c r="D25">
        <v>6</v>
      </c>
      <c r="E25">
        <v>1</v>
      </c>
      <c r="F25">
        <v>2</v>
      </c>
      <c r="G25">
        <f>15-(Table3[[#This Row],[DN]]+Table3[[#This Row],[NC Mismatch]])</f>
        <v>12</v>
      </c>
    </row>
    <row r="26" spans="1:7">
      <c r="A26" s="2">
        <v>103</v>
      </c>
      <c r="B26" s="2">
        <f>16-(Table3[[#This Row],[NC]]+Table3[[#This Row],[DN Mismatch]])</f>
        <v>3</v>
      </c>
      <c r="C26">
        <v>8</v>
      </c>
      <c r="D26">
        <v>5</v>
      </c>
      <c r="F26">
        <v>3</v>
      </c>
      <c r="G26">
        <f>15-(Table3[[#This Row],[DN]]+Table3[[#This Row],[NC Mismatch]])</f>
        <v>12</v>
      </c>
    </row>
    <row r="27" spans="1:7">
      <c r="A27" s="2">
        <v>118</v>
      </c>
      <c r="B27" s="2">
        <f>16-(Table3[[#This Row],[NC]]+Table3[[#This Row],[DN Mismatch]])</f>
        <v>2</v>
      </c>
      <c r="C27">
        <v>7</v>
      </c>
      <c r="D27">
        <v>7</v>
      </c>
      <c r="E27">
        <v>1</v>
      </c>
      <c r="F27">
        <v>1</v>
      </c>
      <c r="G27">
        <f>15-(Table3[[#This Row],[DN]]+Table3[[#This Row],[NC Mismatch]])</f>
        <v>13</v>
      </c>
    </row>
    <row r="28" spans="1:7">
      <c r="A28" s="2">
        <v>108</v>
      </c>
      <c r="B28" s="2">
        <f>16-(Table3[[#This Row],[NC]]+Table3[[#This Row],[DN Mismatch]])</f>
        <v>2</v>
      </c>
      <c r="C28">
        <v>8</v>
      </c>
      <c r="D28">
        <v>6</v>
      </c>
      <c r="F28">
        <v>2</v>
      </c>
      <c r="G28">
        <f>15-(Table3[[#This Row],[DN]]+Table3[[#This Row],[NC Mismatch]])</f>
        <v>13</v>
      </c>
    </row>
    <row r="29" spans="1:7">
      <c r="A29" s="2">
        <v>122</v>
      </c>
      <c r="B29" s="2">
        <f>16-(Table3[[#This Row],[NC]]+Table3[[#This Row],[DN Mismatch]])</f>
        <v>1</v>
      </c>
      <c r="C29">
        <v>8</v>
      </c>
      <c r="D29">
        <v>7</v>
      </c>
      <c r="F29">
        <v>1</v>
      </c>
      <c r="G29">
        <f>15-(Table3[[#This Row],[DN]]+Table3[[#This Row],[NC Mismatch]])</f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 xr3:uid="{44B22561-5205-5C8A-B808-2C70100D228F}">
      <selection sqref="A1:C13"/>
    </sheetView>
  </sheetViews>
  <sheetFormatPr defaultRowHeight="15"/>
  <cols>
    <col min="1" max="1" width="45.140625" bestFit="1" customWidth="1"/>
  </cols>
  <sheetData>
    <row r="1" spans="1:3">
      <c r="A1" t="s">
        <v>163</v>
      </c>
    </row>
    <row r="2" spans="1:3" ht="15.75" thickBot="1"/>
    <row r="3" spans="1:3">
      <c r="A3" s="13"/>
      <c r="B3" s="13" t="s">
        <v>164</v>
      </c>
      <c r="C3" s="13" t="s">
        <v>165</v>
      </c>
    </row>
    <row r="4" spans="1:3">
      <c r="A4" t="s">
        <v>166</v>
      </c>
      <c r="B4">
        <v>6.8571428571428568</v>
      </c>
      <c r="C4">
        <v>9.1428571428571423</v>
      </c>
    </row>
    <row r="5" spans="1:3">
      <c r="A5" t="s">
        <v>167</v>
      </c>
      <c r="B5">
        <v>10.645502645502642</v>
      </c>
      <c r="C5">
        <v>10.645502645502651</v>
      </c>
    </row>
    <row r="6" spans="1:3">
      <c r="A6" t="s">
        <v>168</v>
      </c>
      <c r="B6">
        <v>28</v>
      </c>
      <c r="C6">
        <v>28</v>
      </c>
    </row>
    <row r="7" spans="1:3">
      <c r="A7" t="s">
        <v>169</v>
      </c>
      <c r="B7">
        <v>0</v>
      </c>
    </row>
    <row r="8" spans="1:3">
      <c r="A8" t="s">
        <v>170</v>
      </c>
      <c r="B8">
        <v>54</v>
      </c>
    </row>
    <row r="9" spans="1:3">
      <c r="A9" t="s">
        <v>171</v>
      </c>
      <c r="B9">
        <v>-2.6212163870830132</v>
      </c>
    </row>
    <row r="10" spans="1:3">
      <c r="A10" t="s">
        <v>172</v>
      </c>
      <c r="B10">
        <v>5.6786833103406615E-3</v>
      </c>
    </row>
    <row r="11" spans="1:3">
      <c r="A11" t="s">
        <v>173</v>
      </c>
      <c r="B11">
        <v>1.6735649063521589</v>
      </c>
    </row>
    <row r="12" spans="1:3">
      <c r="A12" t="s">
        <v>174</v>
      </c>
      <c r="B12">
        <v>1.1357366620681323E-2</v>
      </c>
    </row>
    <row r="13" spans="1:3" ht="15.75" thickBot="1">
      <c r="A13" s="12" t="s">
        <v>175</v>
      </c>
      <c r="B13" s="12">
        <v>2.0048792881880577</v>
      </c>
      <c r="C13" s="12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topLeftCell="A9" workbookViewId="0" xr3:uid="{7BE570AB-09E9-518F-B8F7-3F91B7162CA9}">
      <selection activeCell="K4" sqref="K4"/>
    </sheetView>
  </sheetViews>
  <sheetFormatPr defaultRowHeight="15"/>
  <cols>
    <col min="3" max="3" width="13.85546875" bestFit="1" customWidth="1"/>
    <col min="4" max="4" width="14" bestFit="1" customWidth="1"/>
  </cols>
  <sheetData>
    <row r="1" spans="1:8">
      <c r="A1" s="8" t="s">
        <v>120</v>
      </c>
      <c r="B1" s="8" t="s">
        <v>139</v>
      </c>
      <c r="C1" s="8" t="s">
        <v>141</v>
      </c>
      <c r="D1" s="8" t="s">
        <v>140</v>
      </c>
      <c r="E1" s="8" t="s">
        <v>142</v>
      </c>
      <c r="F1" s="10" t="s">
        <v>176</v>
      </c>
      <c r="G1" s="10" t="s">
        <v>177</v>
      </c>
      <c r="H1" s="10" t="s">
        <v>178</v>
      </c>
    </row>
    <row r="2" spans="1:8">
      <c r="A2" s="2">
        <v>120</v>
      </c>
      <c r="B2">
        <v>1</v>
      </c>
      <c r="C2">
        <v>7</v>
      </c>
      <c r="E2">
        <v>8</v>
      </c>
      <c r="F2">
        <f t="shared" ref="F2:F29" si="0">E2+C2</f>
        <v>15</v>
      </c>
      <c r="G2">
        <f t="shared" ref="G2:G29" si="1">D2+B2</f>
        <v>1</v>
      </c>
      <c r="H2" s="3">
        <f t="shared" ref="H2:H29" si="2">G2/16</f>
        <v>6.25E-2</v>
      </c>
    </row>
    <row r="3" spans="1:8">
      <c r="A3" s="2">
        <v>113</v>
      </c>
      <c r="B3">
        <v>5</v>
      </c>
      <c r="C3">
        <v>3</v>
      </c>
      <c r="E3">
        <v>8</v>
      </c>
      <c r="F3">
        <f t="shared" si="0"/>
        <v>11</v>
      </c>
      <c r="G3">
        <f t="shared" si="1"/>
        <v>5</v>
      </c>
      <c r="H3" s="3">
        <f t="shared" si="2"/>
        <v>0.3125</v>
      </c>
    </row>
    <row r="4" spans="1:8">
      <c r="A4" s="2">
        <v>119</v>
      </c>
      <c r="B4">
        <v>5</v>
      </c>
      <c r="C4">
        <v>3</v>
      </c>
      <c r="E4">
        <v>8</v>
      </c>
      <c r="F4">
        <f t="shared" si="0"/>
        <v>11</v>
      </c>
      <c r="G4">
        <f t="shared" si="1"/>
        <v>5</v>
      </c>
      <c r="H4" s="3">
        <f t="shared" si="2"/>
        <v>0.3125</v>
      </c>
    </row>
    <row r="5" spans="1:8">
      <c r="A5" s="2">
        <v>112</v>
      </c>
      <c r="B5">
        <v>6</v>
      </c>
      <c r="C5">
        <v>2</v>
      </c>
      <c r="E5">
        <v>8</v>
      </c>
      <c r="F5">
        <f t="shared" si="0"/>
        <v>10</v>
      </c>
      <c r="G5">
        <f t="shared" si="1"/>
        <v>6</v>
      </c>
      <c r="H5" s="3">
        <f t="shared" si="2"/>
        <v>0.375</v>
      </c>
    </row>
    <row r="6" spans="1:8">
      <c r="A6" s="2">
        <v>125</v>
      </c>
      <c r="B6">
        <v>6</v>
      </c>
      <c r="C6">
        <v>2</v>
      </c>
      <c r="E6">
        <v>8</v>
      </c>
      <c r="F6">
        <f t="shared" si="0"/>
        <v>10</v>
      </c>
      <c r="G6">
        <f t="shared" si="1"/>
        <v>6</v>
      </c>
      <c r="H6" s="3">
        <f t="shared" si="2"/>
        <v>0.375</v>
      </c>
    </row>
    <row r="7" spans="1:8">
      <c r="A7" s="2">
        <v>100</v>
      </c>
      <c r="B7">
        <v>7</v>
      </c>
      <c r="C7">
        <v>1</v>
      </c>
      <c r="E7">
        <v>8</v>
      </c>
      <c r="F7">
        <f t="shared" si="0"/>
        <v>9</v>
      </c>
      <c r="G7">
        <f t="shared" si="1"/>
        <v>7</v>
      </c>
      <c r="H7" s="3">
        <f t="shared" si="2"/>
        <v>0.4375</v>
      </c>
    </row>
    <row r="8" spans="1:8">
      <c r="A8" s="2">
        <v>116</v>
      </c>
      <c r="B8">
        <v>7</v>
      </c>
      <c r="C8">
        <v>1</v>
      </c>
      <c r="E8">
        <v>8</v>
      </c>
      <c r="F8">
        <f t="shared" si="0"/>
        <v>9</v>
      </c>
      <c r="G8">
        <f t="shared" si="1"/>
        <v>7</v>
      </c>
      <c r="H8" s="3">
        <f t="shared" si="2"/>
        <v>0.4375</v>
      </c>
    </row>
    <row r="9" spans="1:8">
      <c r="A9" s="2">
        <v>117</v>
      </c>
      <c r="B9">
        <v>6</v>
      </c>
      <c r="C9">
        <v>2</v>
      </c>
      <c r="D9">
        <v>1</v>
      </c>
      <c r="E9">
        <v>7</v>
      </c>
      <c r="F9">
        <f t="shared" si="0"/>
        <v>9</v>
      </c>
      <c r="G9">
        <f t="shared" si="1"/>
        <v>7</v>
      </c>
      <c r="H9" s="3">
        <f t="shared" si="2"/>
        <v>0.4375</v>
      </c>
    </row>
    <row r="10" spans="1:8">
      <c r="A10" s="2">
        <v>127</v>
      </c>
      <c r="B10">
        <v>6</v>
      </c>
      <c r="C10">
        <v>2</v>
      </c>
      <c r="D10">
        <v>1</v>
      </c>
      <c r="E10">
        <v>7</v>
      </c>
      <c r="F10">
        <f t="shared" si="0"/>
        <v>9</v>
      </c>
      <c r="G10">
        <f t="shared" si="1"/>
        <v>7</v>
      </c>
      <c r="H10" s="3">
        <f t="shared" si="2"/>
        <v>0.4375</v>
      </c>
    </row>
    <row r="11" spans="1:8">
      <c r="A11" s="2">
        <v>105</v>
      </c>
      <c r="B11">
        <v>8</v>
      </c>
      <c r="E11">
        <v>8</v>
      </c>
      <c r="F11">
        <f t="shared" si="0"/>
        <v>8</v>
      </c>
      <c r="G11">
        <f t="shared" si="1"/>
        <v>8</v>
      </c>
      <c r="H11" s="3">
        <f t="shared" si="2"/>
        <v>0.5</v>
      </c>
    </row>
    <row r="12" spans="1:8">
      <c r="A12" s="2">
        <v>110</v>
      </c>
      <c r="B12">
        <v>8</v>
      </c>
      <c r="E12">
        <v>8</v>
      </c>
      <c r="F12">
        <f t="shared" si="0"/>
        <v>8</v>
      </c>
      <c r="G12">
        <f t="shared" si="1"/>
        <v>8</v>
      </c>
      <c r="H12" s="3">
        <f t="shared" si="2"/>
        <v>0.5</v>
      </c>
    </row>
    <row r="13" spans="1:8">
      <c r="A13" s="2">
        <v>111</v>
      </c>
      <c r="B13">
        <v>8</v>
      </c>
      <c r="E13">
        <v>8</v>
      </c>
      <c r="F13">
        <f t="shared" si="0"/>
        <v>8</v>
      </c>
      <c r="G13">
        <f t="shared" si="1"/>
        <v>8</v>
      </c>
      <c r="H13" s="3">
        <f t="shared" si="2"/>
        <v>0.5</v>
      </c>
    </row>
    <row r="14" spans="1:8">
      <c r="A14" s="2">
        <v>121</v>
      </c>
      <c r="B14">
        <v>7</v>
      </c>
      <c r="C14">
        <v>1</v>
      </c>
      <c r="D14">
        <v>1</v>
      </c>
      <c r="E14">
        <v>7</v>
      </c>
      <c r="F14">
        <f t="shared" si="0"/>
        <v>8</v>
      </c>
      <c r="G14">
        <f t="shared" si="1"/>
        <v>8</v>
      </c>
      <c r="H14" s="3">
        <f t="shared" si="2"/>
        <v>0.5</v>
      </c>
    </row>
    <row r="15" spans="1:8">
      <c r="A15" s="2">
        <v>107</v>
      </c>
      <c r="B15">
        <v>8</v>
      </c>
      <c r="D15">
        <v>1</v>
      </c>
      <c r="E15">
        <v>7</v>
      </c>
      <c r="F15">
        <f t="shared" si="0"/>
        <v>7</v>
      </c>
      <c r="G15">
        <f t="shared" si="1"/>
        <v>9</v>
      </c>
      <c r="H15" s="3">
        <f t="shared" si="2"/>
        <v>0.5625</v>
      </c>
    </row>
    <row r="16" spans="1:8">
      <c r="A16" s="2">
        <v>109</v>
      </c>
      <c r="B16">
        <v>7</v>
      </c>
      <c r="C16">
        <v>1</v>
      </c>
      <c r="D16">
        <v>2</v>
      </c>
      <c r="E16">
        <v>6</v>
      </c>
      <c r="F16">
        <f t="shared" si="0"/>
        <v>7</v>
      </c>
      <c r="G16">
        <f t="shared" si="1"/>
        <v>9</v>
      </c>
      <c r="H16" s="3">
        <f t="shared" si="2"/>
        <v>0.5625</v>
      </c>
    </row>
    <row r="17" spans="1:8">
      <c r="A17" s="2">
        <v>115</v>
      </c>
      <c r="B17">
        <v>8</v>
      </c>
      <c r="D17">
        <v>1</v>
      </c>
      <c r="E17">
        <v>7</v>
      </c>
      <c r="F17">
        <f t="shared" si="0"/>
        <v>7</v>
      </c>
      <c r="G17">
        <f t="shared" si="1"/>
        <v>9</v>
      </c>
      <c r="H17" s="3">
        <f t="shared" si="2"/>
        <v>0.5625</v>
      </c>
    </row>
    <row r="18" spans="1:8">
      <c r="A18" s="2">
        <v>101</v>
      </c>
      <c r="B18">
        <v>8</v>
      </c>
      <c r="D18">
        <v>2</v>
      </c>
      <c r="E18">
        <v>6</v>
      </c>
      <c r="F18">
        <f t="shared" si="0"/>
        <v>6</v>
      </c>
      <c r="G18">
        <f t="shared" si="1"/>
        <v>10</v>
      </c>
      <c r="H18" s="3">
        <f t="shared" si="2"/>
        <v>0.625</v>
      </c>
    </row>
    <row r="19" spans="1:8">
      <c r="A19" s="2">
        <v>123</v>
      </c>
      <c r="B19">
        <v>7</v>
      </c>
      <c r="C19">
        <v>1</v>
      </c>
      <c r="D19">
        <v>3</v>
      </c>
      <c r="E19">
        <v>5</v>
      </c>
      <c r="F19">
        <f t="shared" si="0"/>
        <v>6</v>
      </c>
      <c r="G19">
        <f t="shared" si="1"/>
        <v>10</v>
      </c>
      <c r="H19" s="3">
        <f t="shared" si="2"/>
        <v>0.625</v>
      </c>
    </row>
    <row r="20" spans="1:8">
      <c r="A20" s="2">
        <v>126</v>
      </c>
      <c r="B20">
        <v>8</v>
      </c>
      <c r="D20">
        <v>2</v>
      </c>
      <c r="E20">
        <v>6</v>
      </c>
      <c r="F20">
        <f t="shared" si="0"/>
        <v>6</v>
      </c>
      <c r="G20">
        <f t="shared" si="1"/>
        <v>10</v>
      </c>
      <c r="H20" s="3">
        <f t="shared" si="2"/>
        <v>0.625</v>
      </c>
    </row>
    <row r="21" spans="1:8">
      <c r="A21" s="2">
        <v>102</v>
      </c>
      <c r="B21">
        <v>8</v>
      </c>
      <c r="D21">
        <v>3</v>
      </c>
      <c r="E21">
        <v>5</v>
      </c>
      <c r="F21">
        <f t="shared" si="0"/>
        <v>5</v>
      </c>
      <c r="G21">
        <f t="shared" si="1"/>
        <v>11</v>
      </c>
      <c r="H21" s="3">
        <f t="shared" si="2"/>
        <v>0.6875</v>
      </c>
    </row>
    <row r="22" spans="1:8">
      <c r="A22" s="2">
        <v>124</v>
      </c>
      <c r="B22">
        <v>8</v>
      </c>
      <c r="D22">
        <v>3</v>
      </c>
      <c r="E22">
        <v>5</v>
      </c>
      <c r="F22">
        <f t="shared" si="0"/>
        <v>5</v>
      </c>
      <c r="G22">
        <f t="shared" si="1"/>
        <v>11</v>
      </c>
      <c r="H22" s="3">
        <f t="shared" si="2"/>
        <v>0.6875</v>
      </c>
    </row>
    <row r="23" spans="1:8">
      <c r="A23" s="2">
        <v>106</v>
      </c>
      <c r="B23">
        <v>7</v>
      </c>
      <c r="C23">
        <v>1</v>
      </c>
      <c r="D23">
        <v>5</v>
      </c>
      <c r="E23">
        <v>3</v>
      </c>
      <c r="F23">
        <f t="shared" si="0"/>
        <v>4</v>
      </c>
      <c r="G23">
        <f t="shared" si="1"/>
        <v>12</v>
      </c>
      <c r="H23" s="3">
        <f t="shared" si="2"/>
        <v>0.75</v>
      </c>
    </row>
    <row r="24" spans="1:8">
      <c r="A24" s="2">
        <v>103</v>
      </c>
      <c r="B24">
        <v>8</v>
      </c>
      <c r="D24">
        <v>5</v>
      </c>
      <c r="E24">
        <v>3</v>
      </c>
      <c r="F24">
        <f t="shared" si="0"/>
        <v>3</v>
      </c>
      <c r="G24">
        <f t="shared" si="1"/>
        <v>13</v>
      </c>
      <c r="H24" s="3">
        <f t="shared" si="2"/>
        <v>0.8125</v>
      </c>
    </row>
    <row r="25" spans="1:8">
      <c r="A25" s="2">
        <v>104</v>
      </c>
      <c r="B25">
        <v>7</v>
      </c>
      <c r="C25">
        <v>1</v>
      </c>
      <c r="D25">
        <v>6</v>
      </c>
      <c r="E25">
        <v>2</v>
      </c>
      <c r="F25">
        <f t="shared" si="0"/>
        <v>3</v>
      </c>
      <c r="G25">
        <f t="shared" si="1"/>
        <v>13</v>
      </c>
      <c r="H25" s="3">
        <f t="shared" si="2"/>
        <v>0.8125</v>
      </c>
    </row>
    <row r="26" spans="1:8">
      <c r="A26" s="2">
        <v>114</v>
      </c>
      <c r="B26">
        <v>8</v>
      </c>
      <c r="D26">
        <v>5</v>
      </c>
      <c r="E26">
        <v>3</v>
      </c>
      <c r="F26">
        <f t="shared" si="0"/>
        <v>3</v>
      </c>
      <c r="G26">
        <f t="shared" si="1"/>
        <v>13</v>
      </c>
      <c r="H26" s="3">
        <f t="shared" si="2"/>
        <v>0.8125</v>
      </c>
    </row>
    <row r="27" spans="1:8">
      <c r="A27" s="2">
        <v>108</v>
      </c>
      <c r="B27">
        <v>8</v>
      </c>
      <c r="D27">
        <v>6</v>
      </c>
      <c r="E27">
        <v>2</v>
      </c>
      <c r="F27">
        <f t="shared" si="0"/>
        <v>2</v>
      </c>
      <c r="G27">
        <f t="shared" si="1"/>
        <v>14</v>
      </c>
      <c r="H27" s="3">
        <f t="shared" si="2"/>
        <v>0.875</v>
      </c>
    </row>
    <row r="28" spans="1:8">
      <c r="A28" s="2">
        <v>118</v>
      </c>
      <c r="B28">
        <v>7</v>
      </c>
      <c r="C28">
        <v>1</v>
      </c>
      <c r="D28">
        <v>7</v>
      </c>
      <c r="E28">
        <v>1</v>
      </c>
      <c r="F28">
        <f t="shared" si="0"/>
        <v>2</v>
      </c>
      <c r="G28">
        <f t="shared" si="1"/>
        <v>14</v>
      </c>
      <c r="H28" s="3">
        <f t="shared" si="2"/>
        <v>0.875</v>
      </c>
    </row>
    <row r="29" spans="1:8">
      <c r="A29" s="2">
        <v>122</v>
      </c>
      <c r="B29">
        <v>8</v>
      </c>
      <c r="D29">
        <v>7</v>
      </c>
      <c r="E29">
        <v>1</v>
      </c>
      <c r="F29">
        <f t="shared" si="0"/>
        <v>1</v>
      </c>
      <c r="G29">
        <f t="shared" si="1"/>
        <v>15</v>
      </c>
      <c r="H29" s="3">
        <f t="shared" si="2"/>
        <v>0.9375</v>
      </c>
    </row>
    <row r="30" spans="1:8">
      <c r="B30">
        <f>SUM(B2:B29)</f>
        <v>195</v>
      </c>
      <c r="C30">
        <f>SUBTOTAL(9,C5:C24)</f>
        <v>14</v>
      </c>
      <c r="D30">
        <f>SUBTOTAL(9,D5:D24)</f>
        <v>30</v>
      </c>
      <c r="E30">
        <f>SUM(E2:E29)</f>
        <v>163</v>
      </c>
    </row>
    <row r="31" spans="1:8">
      <c r="D31">
        <f>SUM(D5:D24,C5:C24)</f>
        <v>44</v>
      </c>
    </row>
    <row r="37" spans="8:8">
      <c r="H37">
        <f>16*28</f>
        <v>448</v>
      </c>
    </row>
  </sheetData>
  <autoFilter ref="H1:H30" xr:uid="{00000000-0009-0000-0000-000009000000}">
    <sortState ref="A2:H31">
      <sortCondition ref="H1:H30"/>
    </sortState>
  </autoFilter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6"/>
  <sheetViews>
    <sheetView workbookViewId="0" xr3:uid="{65FA3815-DCC1-5481-872F-D2879ED395ED}">
      <selection activeCell="P46" sqref="P46"/>
    </sheetView>
  </sheetViews>
  <sheetFormatPr defaultRowHeight="15"/>
  <cols>
    <col min="1" max="1" width="15.7109375" bestFit="1" customWidth="1"/>
    <col min="2" max="2" width="17.85546875" bestFit="1" customWidth="1"/>
    <col min="3" max="3" width="13.85546875" customWidth="1"/>
    <col min="4" max="4" width="11.28515625" bestFit="1" customWidth="1"/>
  </cols>
  <sheetData>
    <row r="1" spans="1:4">
      <c r="A1" s="1" t="s">
        <v>8</v>
      </c>
      <c r="B1" t="s">
        <v>121</v>
      </c>
    </row>
    <row r="2" spans="1:4">
      <c r="A2" s="1" t="s">
        <v>1</v>
      </c>
      <c r="B2" t="s">
        <v>117</v>
      </c>
    </row>
    <row r="4" spans="1:4">
      <c r="A4" s="1" t="s">
        <v>124</v>
      </c>
      <c r="B4" s="1" t="s">
        <v>119</v>
      </c>
    </row>
    <row r="5" spans="1:4">
      <c r="A5" s="1" t="s">
        <v>120</v>
      </c>
      <c r="B5" t="s">
        <v>132</v>
      </c>
      <c r="C5" t="s">
        <v>131</v>
      </c>
      <c r="D5" t="s">
        <v>122</v>
      </c>
    </row>
    <row r="6" spans="1:4">
      <c r="A6" s="2">
        <v>1</v>
      </c>
      <c r="B6">
        <v>2</v>
      </c>
      <c r="D6">
        <v>2</v>
      </c>
    </row>
    <row r="7" spans="1:4">
      <c r="A7" s="2">
        <v>2</v>
      </c>
      <c r="B7">
        <v>2</v>
      </c>
      <c r="C7">
        <v>1</v>
      </c>
      <c r="D7">
        <v>3</v>
      </c>
    </row>
    <row r="8" spans="1:4">
      <c r="A8" s="2">
        <v>3</v>
      </c>
      <c r="C8">
        <v>1</v>
      </c>
      <c r="D8">
        <v>1</v>
      </c>
    </row>
    <row r="9" spans="1:4">
      <c r="A9" s="2">
        <v>4</v>
      </c>
      <c r="B9">
        <v>3</v>
      </c>
      <c r="D9">
        <v>3</v>
      </c>
    </row>
    <row r="10" spans="1:4">
      <c r="A10" s="2">
        <v>5</v>
      </c>
      <c r="B10">
        <v>3</v>
      </c>
      <c r="C10">
        <v>1</v>
      </c>
      <c r="D10">
        <v>4</v>
      </c>
    </row>
    <row r="11" spans="1:4">
      <c r="A11" s="2">
        <v>6</v>
      </c>
      <c r="B11">
        <v>2</v>
      </c>
      <c r="C11">
        <v>1</v>
      </c>
      <c r="D11">
        <v>3</v>
      </c>
    </row>
    <row r="12" spans="1:4">
      <c r="A12" s="2">
        <v>7</v>
      </c>
      <c r="B12">
        <v>4</v>
      </c>
      <c r="C12">
        <v>2</v>
      </c>
      <c r="D12">
        <v>6</v>
      </c>
    </row>
    <row r="13" spans="1:4">
      <c r="A13" s="2">
        <v>8</v>
      </c>
      <c r="B13">
        <v>1</v>
      </c>
      <c r="D13">
        <v>1</v>
      </c>
    </row>
    <row r="14" spans="1:4">
      <c r="A14" s="2">
        <v>9</v>
      </c>
      <c r="B14">
        <v>2</v>
      </c>
      <c r="D14">
        <v>2</v>
      </c>
    </row>
    <row r="15" spans="1:4">
      <c r="A15" s="2">
        <v>10</v>
      </c>
      <c r="B15">
        <v>1</v>
      </c>
      <c r="C15">
        <v>1</v>
      </c>
      <c r="D15">
        <v>2</v>
      </c>
    </row>
    <row r="16" spans="1:4">
      <c r="A16" s="2">
        <v>11</v>
      </c>
      <c r="B16">
        <v>2</v>
      </c>
      <c r="D16">
        <v>2</v>
      </c>
    </row>
    <row r="17" spans="1:4">
      <c r="A17" s="2">
        <v>12</v>
      </c>
      <c r="B17">
        <v>2</v>
      </c>
      <c r="C17">
        <v>1</v>
      </c>
      <c r="D17">
        <v>3</v>
      </c>
    </row>
    <row r="18" spans="1:4">
      <c r="A18" s="2">
        <v>13</v>
      </c>
      <c r="B18">
        <v>2</v>
      </c>
      <c r="D18">
        <v>2</v>
      </c>
    </row>
    <row r="19" spans="1:4">
      <c r="A19" s="2">
        <v>14</v>
      </c>
      <c r="B19">
        <v>1</v>
      </c>
      <c r="C19">
        <v>2</v>
      </c>
      <c r="D19">
        <v>3</v>
      </c>
    </row>
    <row r="20" spans="1:4">
      <c r="A20" s="2">
        <v>15</v>
      </c>
      <c r="B20">
        <v>3</v>
      </c>
      <c r="D20">
        <v>3</v>
      </c>
    </row>
    <row r="21" spans="1:4">
      <c r="A21" s="2">
        <v>16</v>
      </c>
      <c r="B21">
        <v>2</v>
      </c>
      <c r="D21">
        <v>2</v>
      </c>
    </row>
    <row r="22" spans="1:4">
      <c r="A22" s="2">
        <v>17</v>
      </c>
      <c r="B22">
        <v>1</v>
      </c>
      <c r="D22">
        <v>1</v>
      </c>
    </row>
    <row r="23" spans="1:4">
      <c r="A23" s="2">
        <v>18</v>
      </c>
      <c r="B23">
        <v>2</v>
      </c>
      <c r="D23">
        <v>2</v>
      </c>
    </row>
    <row r="24" spans="1:4">
      <c r="A24" s="2">
        <v>19</v>
      </c>
      <c r="B24">
        <v>1</v>
      </c>
      <c r="C24">
        <v>3</v>
      </c>
      <c r="D24">
        <v>4</v>
      </c>
    </row>
    <row r="25" spans="1:4">
      <c r="A25" s="2">
        <v>20</v>
      </c>
      <c r="B25">
        <v>3</v>
      </c>
      <c r="C25">
        <v>1</v>
      </c>
      <c r="D25">
        <v>4</v>
      </c>
    </row>
    <row r="26" spans="1:4">
      <c r="A26" s="2">
        <v>21</v>
      </c>
      <c r="B26">
        <v>1</v>
      </c>
      <c r="C26">
        <v>1</v>
      </c>
      <c r="D26">
        <v>2</v>
      </c>
    </row>
    <row r="27" spans="1:4">
      <c r="A27" s="2">
        <v>22</v>
      </c>
      <c r="B27">
        <v>4</v>
      </c>
      <c r="D27">
        <v>4</v>
      </c>
    </row>
    <row r="28" spans="1:4">
      <c r="A28" s="2">
        <v>23</v>
      </c>
      <c r="B28">
        <v>1</v>
      </c>
      <c r="C28">
        <v>1</v>
      </c>
      <c r="D28">
        <v>2</v>
      </c>
    </row>
    <row r="29" spans="1:4">
      <c r="A29" s="2">
        <v>24</v>
      </c>
      <c r="B29">
        <v>1</v>
      </c>
      <c r="C29">
        <v>2</v>
      </c>
      <c r="D29">
        <v>3</v>
      </c>
    </row>
    <row r="30" spans="1:4">
      <c r="A30" s="2">
        <v>25</v>
      </c>
      <c r="C30">
        <v>1</v>
      </c>
      <c r="D30">
        <v>1</v>
      </c>
    </row>
    <row r="31" spans="1:4">
      <c r="A31" s="2">
        <v>26</v>
      </c>
      <c r="B31">
        <v>1</v>
      </c>
      <c r="C31">
        <v>2</v>
      </c>
      <c r="D31">
        <v>3</v>
      </c>
    </row>
    <row r="32" spans="1:4">
      <c r="A32" s="2">
        <v>27</v>
      </c>
      <c r="C32">
        <v>1</v>
      </c>
      <c r="D32">
        <v>1</v>
      </c>
    </row>
    <row r="33" spans="1:16">
      <c r="A33" s="2">
        <v>28</v>
      </c>
      <c r="B33">
        <v>2</v>
      </c>
      <c r="C33">
        <v>2</v>
      </c>
      <c r="D33">
        <v>4</v>
      </c>
    </row>
    <row r="34" spans="1:16">
      <c r="A34" s="2">
        <v>30</v>
      </c>
      <c r="B34">
        <v>1</v>
      </c>
      <c r="D34">
        <v>1</v>
      </c>
    </row>
    <row r="35" spans="1:16">
      <c r="A35" s="2">
        <v>31</v>
      </c>
      <c r="B35">
        <v>1</v>
      </c>
      <c r="D35">
        <v>1</v>
      </c>
    </row>
    <row r="36" spans="1:16">
      <c r="A36" s="2">
        <v>32</v>
      </c>
      <c r="B36">
        <v>1</v>
      </c>
      <c r="D36">
        <v>1</v>
      </c>
    </row>
    <row r="37" spans="1:16">
      <c r="A37" s="2">
        <v>33</v>
      </c>
      <c r="B37">
        <v>1</v>
      </c>
      <c r="D37">
        <v>1</v>
      </c>
    </row>
    <row r="38" spans="1:16">
      <c r="A38" s="2">
        <v>34</v>
      </c>
      <c r="B38">
        <v>2</v>
      </c>
      <c r="D38">
        <v>2</v>
      </c>
    </row>
    <row r="39" spans="1:16">
      <c r="A39" s="2">
        <v>35</v>
      </c>
      <c r="B39">
        <v>1</v>
      </c>
      <c r="C39">
        <v>1</v>
      </c>
      <c r="D39">
        <v>2</v>
      </c>
    </row>
    <row r="40" spans="1:16">
      <c r="A40" s="2">
        <v>37</v>
      </c>
      <c r="B40">
        <v>3</v>
      </c>
      <c r="D40">
        <v>3</v>
      </c>
    </row>
    <row r="41" spans="1:16">
      <c r="A41" s="2">
        <v>38</v>
      </c>
      <c r="B41">
        <v>1</v>
      </c>
      <c r="C41">
        <v>1</v>
      </c>
      <c r="D41">
        <v>2</v>
      </c>
    </row>
    <row r="42" spans="1:16">
      <c r="A42" s="2">
        <v>39</v>
      </c>
      <c r="C42">
        <v>1</v>
      </c>
      <c r="D42">
        <v>1</v>
      </c>
    </row>
    <row r="43" spans="1:16">
      <c r="A43" s="2">
        <v>40</v>
      </c>
      <c r="B43">
        <v>1</v>
      </c>
      <c r="C43">
        <v>2</v>
      </c>
      <c r="D43">
        <v>3</v>
      </c>
    </row>
    <row r="44" spans="1:16">
      <c r="A44" s="2" t="s">
        <v>122</v>
      </c>
      <c r="B44">
        <v>61</v>
      </c>
      <c r="C44">
        <v>29</v>
      </c>
      <c r="D44">
        <v>90</v>
      </c>
    </row>
    <row r="46" spans="1:16">
      <c r="M46">
        <v>128</v>
      </c>
      <c r="N46">
        <v>39</v>
      </c>
      <c r="O46">
        <v>448</v>
      </c>
      <c r="P46">
        <f>O46-N46-M46</f>
        <v>281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0"/>
  <sheetViews>
    <sheetView workbookViewId="0" xr3:uid="{FF0BDA26-1AD6-5648-BD9A-E01AA4DDCA7C}">
      <selection activeCell="I22" sqref="I22"/>
    </sheetView>
  </sheetViews>
  <sheetFormatPr defaultRowHeight="15"/>
  <cols>
    <col min="1" max="1" width="13.140625" bestFit="1" customWidth="1"/>
    <col min="2" max="2" width="17.85546875" customWidth="1"/>
    <col min="8" max="8" width="13.140625" bestFit="1" customWidth="1"/>
    <col min="9" max="9" width="17.85546875" customWidth="1"/>
  </cols>
  <sheetData>
    <row r="1" spans="1:9">
      <c r="A1" s="1" t="s">
        <v>8</v>
      </c>
      <c r="B1" t="s">
        <v>121</v>
      </c>
      <c r="H1" s="1" t="s">
        <v>8</v>
      </c>
      <c r="I1" t="s">
        <v>121</v>
      </c>
    </row>
    <row r="2" spans="1:9">
      <c r="A2" s="1" t="s">
        <v>1</v>
      </c>
      <c r="B2" t="s">
        <v>117</v>
      </c>
      <c r="H2" s="1" t="s">
        <v>1</v>
      </c>
      <c r="I2" t="s">
        <v>117</v>
      </c>
    </row>
    <row r="4" spans="1:9">
      <c r="A4" s="1" t="s">
        <v>120</v>
      </c>
      <c r="B4" t="s">
        <v>118</v>
      </c>
      <c r="H4" s="1" t="s">
        <v>120</v>
      </c>
      <c r="I4" t="s">
        <v>118</v>
      </c>
    </row>
    <row r="5" spans="1:9">
      <c r="A5" s="2">
        <v>104</v>
      </c>
      <c r="B5">
        <v>3</v>
      </c>
      <c r="H5" s="2">
        <v>100</v>
      </c>
      <c r="I5">
        <v>1</v>
      </c>
    </row>
    <row r="6" spans="1:9">
      <c r="A6" s="2">
        <v>109</v>
      </c>
      <c r="B6">
        <v>3</v>
      </c>
      <c r="H6" s="2">
        <v>101</v>
      </c>
      <c r="I6">
        <v>2</v>
      </c>
    </row>
    <row r="7" spans="1:9">
      <c r="A7" s="2">
        <v>110</v>
      </c>
      <c r="B7">
        <v>5</v>
      </c>
      <c r="H7" s="2">
        <v>102</v>
      </c>
      <c r="I7">
        <v>3</v>
      </c>
    </row>
    <row r="8" spans="1:9">
      <c r="A8" s="2">
        <v>114</v>
      </c>
      <c r="B8">
        <v>2</v>
      </c>
      <c r="H8" s="2">
        <v>103</v>
      </c>
      <c r="I8">
        <v>5</v>
      </c>
    </row>
    <row r="9" spans="1:9">
      <c r="A9" s="2">
        <v>119</v>
      </c>
      <c r="B9">
        <v>2</v>
      </c>
      <c r="H9" s="2">
        <v>104</v>
      </c>
      <c r="I9">
        <v>7</v>
      </c>
    </row>
    <row r="10" spans="1:9">
      <c r="A10" s="2">
        <v>125</v>
      </c>
      <c r="B10">
        <v>2</v>
      </c>
      <c r="H10" s="2">
        <v>106</v>
      </c>
      <c r="I10">
        <v>6</v>
      </c>
    </row>
    <row r="11" spans="1:9">
      <c r="A11" s="2" t="s">
        <v>122</v>
      </c>
      <c r="B11">
        <v>17</v>
      </c>
      <c r="H11" s="2">
        <v>107</v>
      </c>
      <c r="I11">
        <v>1</v>
      </c>
    </row>
    <row r="12" spans="1:9">
      <c r="H12" s="2">
        <v>108</v>
      </c>
      <c r="I12">
        <v>6</v>
      </c>
    </row>
    <row r="13" spans="1:9">
      <c r="H13" s="2">
        <v>109</v>
      </c>
      <c r="I13">
        <v>3</v>
      </c>
    </row>
    <row r="14" spans="1:9">
      <c r="H14" s="2">
        <v>112</v>
      </c>
      <c r="I14">
        <v>2</v>
      </c>
    </row>
    <row r="15" spans="1:9">
      <c r="H15" s="2">
        <v>113</v>
      </c>
      <c r="I15">
        <v>3</v>
      </c>
    </row>
    <row r="16" spans="1:9">
      <c r="H16" s="2">
        <v>114</v>
      </c>
      <c r="I16">
        <v>5</v>
      </c>
    </row>
    <row r="17" spans="8:9">
      <c r="H17" s="2">
        <v>115</v>
      </c>
      <c r="I17">
        <v>1</v>
      </c>
    </row>
    <row r="18" spans="8:9">
      <c r="H18" s="2">
        <v>116</v>
      </c>
      <c r="I18">
        <v>1</v>
      </c>
    </row>
    <row r="19" spans="8:9">
      <c r="H19" s="2">
        <v>117</v>
      </c>
      <c r="I19">
        <v>3</v>
      </c>
    </row>
    <row r="20" spans="8:9">
      <c r="H20" s="2">
        <v>118</v>
      </c>
      <c r="I20">
        <v>8</v>
      </c>
    </row>
    <row r="21" spans="8:9">
      <c r="H21" s="2">
        <v>119</v>
      </c>
      <c r="I21">
        <v>3</v>
      </c>
    </row>
    <row r="22" spans="8:9">
      <c r="H22" s="2">
        <v>120</v>
      </c>
      <c r="I22">
        <v>7</v>
      </c>
    </row>
    <row r="23" spans="8:9">
      <c r="H23" s="2">
        <v>121</v>
      </c>
      <c r="I23">
        <v>2</v>
      </c>
    </row>
    <row r="24" spans="8:9">
      <c r="H24" s="2">
        <v>122</v>
      </c>
      <c r="I24">
        <v>7</v>
      </c>
    </row>
    <row r="25" spans="8:9">
      <c r="H25" s="2">
        <v>123</v>
      </c>
      <c r="I25">
        <v>4</v>
      </c>
    </row>
    <row r="26" spans="8:9">
      <c r="H26" s="2">
        <v>124</v>
      </c>
      <c r="I26">
        <v>3</v>
      </c>
    </row>
    <row r="27" spans="8:9">
      <c r="H27" s="2">
        <v>125</v>
      </c>
      <c r="I27">
        <v>2</v>
      </c>
    </row>
    <row r="28" spans="8:9">
      <c r="H28" s="2">
        <v>126</v>
      </c>
      <c r="I28">
        <v>2</v>
      </c>
    </row>
    <row r="29" spans="8:9">
      <c r="H29" s="2">
        <v>127</v>
      </c>
      <c r="I29">
        <v>3</v>
      </c>
    </row>
    <row r="30" spans="8:9">
      <c r="H30" s="2" t="s">
        <v>122</v>
      </c>
      <c r="I30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 xr3:uid="{C67EF94B-0B3B-5838-830C-E3A509766221}">
      <selection activeCell="C2" sqref="C2"/>
    </sheetView>
  </sheetViews>
  <sheetFormatPr defaultRowHeight="15"/>
  <cols>
    <col min="1" max="1" width="34.140625" bestFit="1" customWidth="1"/>
  </cols>
  <sheetData>
    <row r="1" spans="1:3">
      <c r="A1" t="s">
        <v>179</v>
      </c>
    </row>
    <row r="2" spans="1:3" ht="15.75" thickBot="1">
      <c r="B2" t="s">
        <v>180</v>
      </c>
      <c r="C2" t="s">
        <v>181</v>
      </c>
    </row>
    <row r="3" spans="1:3">
      <c r="A3" s="13"/>
      <c r="B3" s="13" t="s">
        <v>164</v>
      </c>
      <c r="C3" s="13" t="s">
        <v>165</v>
      </c>
    </row>
    <row r="4" spans="1:3">
      <c r="A4" t="s">
        <v>166</v>
      </c>
      <c r="B4">
        <v>12.785714285714286</v>
      </c>
      <c r="C4">
        <v>8</v>
      </c>
    </row>
    <row r="5" spans="1:3">
      <c r="A5" t="s">
        <v>167</v>
      </c>
      <c r="B5">
        <v>5.4338624338624193</v>
      </c>
      <c r="C5">
        <v>0</v>
      </c>
    </row>
    <row r="6" spans="1:3">
      <c r="A6" t="s">
        <v>168</v>
      </c>
      <c r="B6">
        <v>28</v>
      </c>
      <c r="C6">
        <v>28</v>
      </c>
    </row>
    <row r="7" spans="1:3">
      <c r="A7" t="s">
        <v>182</v>
      </c>
      <c r="B7" t="e">
        <v>#DIV/0!</v>
      </c>
    </row>
    <row r="8" spans="1:3">
      <c r="A8" t="s">
        <v>169</v>
      </c>
      <c r="B8">
        <v>0</v>
      </c>
    </row>
    <row r="9" spans="1:3">
      <c r="A9" t="s">
        <v>170</v>
      </c>
      <c r="B9">
        <v>27</v>
      </c>
    </row>
    <row r="10" spans="1:3">
      <c r="A10" t="s">
        <v>171</v>
      </c>
      <c r="B10">
        <v>10.863542381156615</v>
      </c>
    </row>
    <row r="11" spans="1:3">
      <c r="A11" t="s">
        <v>172</v>
      </c>
      <c r="B11">
        <v>1.1664143919416581E-11</v>
      </c>
    </row>
    <row r="12" spans="1:3">
      <c r="A12" t="s">
        <v>173</v>
      </c>
      <c r="B12">
        <v>1.7032884457221271</v>
      </c>
    </row>
    <row r="13" spans="1:3">
      <c r="A13" t="s">
        <v>174</v>
      </c>
      <c r="B13">
        <v>2.3328287838833162E-11</v>
      </c>
    </row>
    <row r="14" spans="1:3" ht="15.75" thickBot="1">
      <c r="A14" s="12" t="s">
        <v>175</v>
      </c>
      <c r="B14" s="12">
        <v>2.0518305164802859</v>
      </c>
      <c r="C14" s="12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"/>
  <sheetViews>
    <sheetView workbookViewId="0" xr3:uid="{274F5AE0-5452-572F-8038-C13FFDA59D49}">
      <selection activeCell="B11" sqref="B11"/>
    </sheetView>
  </sheetViews>
  <sheetFormatPr defaultRowHeight="15"/>
  <cols>
    <col min="1" max="1" width="34.140625" bestFit="1" customWidth="1"/>
    <col min="2" max="2" width="13.140625" bestFit="1" customWidth="1"/>
  </cols>
  <sheetData>
    <row r="1" spans="1:3">
      <c r="A1" t="s">
        <v>179</v>
      </c>
    </row>
    <row r="2" spans="1:3" ht="15.75" thickBot="1">
      <c r="B2" t="s">
        <v>183</v>
      </c>
      <c r="C2" t="s">
        <v>184</v>
      </c>
    </row>
    <row r="3" spans="1:3">
      <c r="A3" s="13"/>
      <c r="B3" s="13" t="s">
        <v>164</v>
      </c>
      <c r="C3" s="13" t="s">
        <v>165</v>
      </c>
    </row>
    <row r="4" spans="1:3">
      <c r="A4" t="s">
        <v>166</v>
      </c>
      <c r="B4">
        <v>9.1428571428571423</v>
      </c>
      <c r="C4">
        <v>6.8571428571428568</v>
      </c>
    </row>
    <row r="5" spans="1:3">
      <c r="A5" t="s">
        <v>167</v>
      </c>
      <c r="B5">
        <v>10.645502645502651</v>
      </c>
      <c r="C5">
        <v>10.645502645502642</v>
      </c>
    </row>
    <row r="6" spans="1:3">
      <c r="A6" t="s">
        <v>168</v>
      </c>
      <c r="B6">
        <v>28</v>
      </c>
      <c r="C6">
        <v>28</v>
      </c>
    </row>
    <row r="7" spans="1:3">
      <c r="A7" t="s">
        <v>182</v>
      </c>
      <c r="B7">
        <v>-1</v>
      </c>
    </row>
    <row r="8" spans="1:3">
      <c r="A8" t="s">
        <v>169</v>
      </c>
      <c r="B8">
        <v>0</v>
      </c>
    </row>
    <row r="9" spans="1:3">
      <c r="A9" t="s">
        <v>170</v>
      </c>
      <c r="B9">
        <v>27</v>
      </c>
    </row>
    <row r="10" spans="1:3">
      <c r="A10" t="s">
        <v>171</v>
      </c>
      <c r="B10">
        <v>1.8534798822637011</v>
      </c>
    </row>
    <row r="11" spans="1:3">
      <c r="A11" t="s">
        <v>172</v>
      </c>
      <c r="B11">
        <v>3.7385607386527492E-2</v>
      </c>
    </row>
    <row r="12" spans="1:3">
      <c r="A12" t="s">
        <v>173</v>
      </c>
      <c r="B12">
        <v>1.7032884457221271</v>
      </c>
    </row>
    <row r="13" spans="1:3">
      <c r="A13" t="s">
        <v>174</v>
      </c>
      <c r="B13">
        <v>7.4771214773054984E-2</v>
      </c>
    </row>
    <row r="14" spans="1:3" ht="15.75" thickBot="1">
      <c r="A14" s="12" t="s">
        <v>175</v>
      </c>
      <c r="B14" s="12">
        <v>2.0518305164802859</v>
      </c>
      <c r="C14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79"/>
  <sheetViews>
    <sheetView topLeftCell="B1" workbookViewId="0" xr3:uid="{33642244-9AC9-5136-AF77-195C889548CE}">
      <selection activeCell="I21" sqref="I21"/>
    </sheetView>
  </sheetViews>
  <sheetFormatPr defaultRowHeight="15"/>
  <cols>
    <col min="1" max="1" width="16.140625" customWidth="1"/>
    <col min="2" max="2" width="16.28515625" customWidth="1"/>
    <col min="3" max="3" width="3" customWidth="1"/>
    <col min="4" max="4" width="16.140625" customWidth="1"/>
    <col min="5" max="5" width="13.140625" customWidth="1"/>
    <col min="6" max="6" width="3" customWidth="1"/>
    <col min="7" max="7" width="16.28515625" customWidth="1"/>
    <col min="8" max="8" width="11.28515625" bestFit="1" customWidth="1"/>
    <col min="10" max="10" width="15.5703125" bestFit="1" customWidth="1"/>
    <col min="11" max="11" width="16.28515625" customWidth="1"/>
    <col min="12" max="12" width="4" customWidth="1"/>
    <col min="13" max="13" width="11.28515625" bestFit="1" customWidth="1"/>
  </cols>
  <sheetData>
    <row r="1" spans="1:14">
      <c r="J1" s="1" t="s">
        <v>185</v>
      </c>
      <c r="K1" s="1" t="s">
        <v>119</v>
      </c>
    </row>
    <row r="2" spans="1:14">
      <c r="J2" s="1" t="s">
        <v>120</v>
      </c>
      <c r="L2" t="s">
        <v>121</v>
      </c>
      <c r="M2" t="s">
        <v>122</v>
      </c>
    </row>
    <row r="3" spans="1:14">
      <c r="A3" s="1" t="s">
        <v>118</v>
      </c>
      <c r="B3" s="1" t="s">
        <v>119</v>
      </c>
      <c r="J3" s="2" t="s">
        <v>83</v>
      </c>
      <c r="K3">
        <v>216</v>
      </c>
      <c r="L3">
        <v>8</v>
      </c>
      <c r="M3">
        <v>224</v>
      </c>
    </row>
    <row r="4" spans="1:14">
      <c r="B4" t="s">
        <v>19</v>
      </c>
      <c r="D4" t="s">
        <v>186</v>
      </c>
      <c r="E4" t="s">
        <v>16</v>
      </c>
      <c r="G4" t="s">
        <v>187</v>
      </c>
      <c r="H4" t="s">
        <v>122</v>
      </c>
      <c r="J4" s="2" t="s">
        <v>19</v>
      </c>
      <c r="K4">
        <v>195</v>
      </c>
      <c r="L4">
        <v>29</v>
      </c>
      <c r="M4">
        <v>224</v>
      </c>
    </row>
    <row r="5" spans="1:14">
      <c r="A5" s="1" t="s">
        <v>120</v>
      </c>
      <c r="C5" t="s">
        <v>121</v>
      </c>
      <c r="F5" t="s">
        <v>121</v>
      </c>
      <c r="J5" s="2" t="s">
        <v>16</v>
      </c>
      <c r="K5">
        <v>163</v>
      </c>
      <c r="L5">
        <v>61</v>
      </c>
      <c r="M5">
        <v>224</v>
      </c>
    </row>
    <row r="6" spans="1:14">
      <c r="A6" s="2">
        <v>100</v>
      </c>
      <c r="B6">
        <v>7</v>
      </c>
      <c r="C6">
        <v>1</v>
      </c>
      <c r="D6">
        <v>8</v>
      </c>
      <c r="E6">
        <v>8</v>
      </c>
      <c r="G6">
        <v>8</v>
      </c>
      <c r="H6">
        <v>16</v>
      </c>
      <c r="J6" s="2" t="s">
        <v>49</v>
      </c>
      <c r="K6">
        <v>214</v>
      </c>
      <c r="L6">
        <v>10</v>
      </c>
      <c r="M6">
        <v>224</v>
      </c>
    </row>
    <row r="7" spans="1:14">
      <c r="A7" s="2">
        <v>101</v>
      </c>
      <c r="B7">
        <v>8</v>
      </c>
      <c r="D7">
        <v>8</v>
      </c>
      <c r="E7">
        <v>6</v>
      </c>
      <c r="F7">
        <v>2</v>
      </c>
      <c r="G7">
        <v>8</v>
      </c>
      <c r="H7">
        <v>16</v>
      </c>
      <c r="J7" s="2" t="s">
        <v>66</v>
      </c>
      <c r="K7">
        <v>217</v>
      </c>
      <c r="L7">
        <v>7</v>
      </c>
      <c r="M7">
        <v>224</v>
      </c>
    </row>
    <row r="8" spans="1:14">
      <c r="A8" s="2">
        <v>102</v>
      </c>
      <c r="B8">
        <v>8</v>
      </c>
      <c r="D8">
        <v>8</v>
      </c>
      <c r="E8">
        <v>5</v>
      </c>
      <c r="F8">
        <v>3</v>
      </c>
      <c r="G8">
        <v>8</v>
      </c>
      <c r="H8">
        <v>16</v>
      </c>
      <c r="J8" s="2" t="s">
        <v>122</v>
      </c>
      <c r="K8">
        <v>1005</v>
      </c>
      <c r="L8">
        <v>115</v>
      </c>
      <c r="M8">
        <v>1120</v>
      </c>
    </row>
    <row r="9" spans="1:14">
      <c r="A9" s="2">
        <v>103</v>
      </c>
      <c r="B9">
        <v>8</v>
      </c>
      <c r="D9">
        <v>8</v>
      </c>
      <c r="E9">
        <v>3</v>
      </c>
      <c r="F9">
        <v>5</v>
      </c>
      <c r="G9">
        <v>8</v>
      </c>
      <c r="H9">
        <v>16</v>
      </c>
    </row>
    <row r="10" spans="1:14">
      <c r="A10" s="2">
        <v>104</v>
      </c>
      <c r="B10">
        <v>7</v>
      </c>
      <c r="C10">
        <v>1</v>
      </c>
      <c r="D10">
        <v>8</v>
      </c>
      <c r="E10">
        <v>2</v>
      </c>
      <c r="F10">
        <v>6</v>
      </c>
      <c r="G10">
        <v>8</v>
      </c>
      <c r="H10">
        <v>16</v>
      </c>
    </row>
    <row r="11" spans="1:14">
      <c r="A11" s="2">
        <v>105</v>
      </c>
      <c r="B11">
        <v>8</v>
      </c>
      <c r="D11">
        <v>8</v>
      </c>
      <c r="E11">
        <v>8</v>
      </c>
      <c r="G11">
        <v>8</v>
      </c>
      <c r="H11">
        <v>16</v>
      </c>
    </row>
    <row r="12" spans="1:14">
      <c r="A12" s="2">
        <v>106</v>
      </c>
      <c r="B12">
        <v>7</v>
      </c>
      <c r="C12">
        <v>1</v>
      </c>
      <c r="D12">
        <v>8</v>
      </c>
      <c r="E12">
        <v>3</v>
      </c>
      <c r="F12">
        <v>5</v>
      </c>
      <c r="G12">
        <v>8</v>
      </c>
      <c r="H12">
        <v>16</v>
      </c>
      <c r="J12" t="s">
        <v>188</v>
      </c>
      <c r="K12">
        <f>GETPIVOTDATA("Correct",$J$1,"Category","Critical4 NegSub","Check","")+GETPIVOTDATA("Correct",$J$1,"Category","Critical3 NegOb","Check","")</f>
        <v>431</v>
      </c>
      <c r="L12">
        <v>448</v>
      </c>
      <c r="M12" s="3">
        <f>K12/L12</f>
        <v>0.9620535714285714</v>
      </c>
      <c r="N12" s="3">
        <v>0</v>
      </c>
    </row>
    <row r="13" spans="1:14">
      <c r="A13" s="2">
        <v>107</v>
      </c>
      <c r="B13">
        <v>8</v>
      </c>
      <c r="D13">
        <v>8</v>
      </c>
      <c r="E13">
        <v>7</v>
      </c>
      <c r="F13">
        <v>1</v>
      </c>
      <c r="G13">
        <v>8</v>
      </c>
      <c r="H13">
        <v>16</v>
      </c>
      <c r="J13" t="s">
        <v>189</v>
      </c>
      <c r="K13">
        <f>GETPIVOTDATA("Correct",$J$1,"Category","Critical1 NC","Check","")</f>
        <v>195</v>
      </c>
      <c r="L13">
        <v>448</v>
      </c>
      <c r="M13" s="3">
        <f>K13/L13</f>
        <v>0.43526785714285715</v>
      </c>
      <c r="N13" s="3">
        <f>GETPIVOTDATA("Correct",$J$1,"Category","Critical2 DN","Check","")/L13</f>
        <v>0.3638392857142857</v>
      </c>
    </row>
    <row r="14" spans="1:14">
      <c r="A14" s="2">
        <v>108</v>
      </c>
      <c r="B14">
        <v>8</v>
      </c>
      <c r="D14">
        <v>8</v>
      </c>
      <c r="E14">
        <v>2</v>
      </c>
      <c r="F14">
        <v>6</v>
      </c>
      <c r="G14">
        <v>8</v>
      </c>
      <c r="H14">
        <v>16</v>
      </c>
    </row>
    <row r="15" spans="1:14">
      <c r="A15" s="2">
        <v>109</v>
      </c>
      <c r="B15">
        <v>7</v>
      </c>
      <c r="C15">
        <v>1</v>
      </c>
      <c r="D15">
        <v>8</v>
      </c>
      <c r="E15">
        <v>6</v>
      </c>
      <c r="F15">
        <v>2</v>
      </c>
      <c r="G15">
        <v>8</v>
      </c>
      <c r="H15">
        <v>16</v>
      </c>
    </row>
    <row r="16" spans="1:14">
      <c r="A16" s="2">
        <v>110</v>
      </c>
      <c r="B16">
        <v>8</v>
      </c>
      <c r="D16">
        <v>8</v>
      </c>
      <c r="E16">
        <v>8</v>
      </c>
      <c r="G16">
        <v>8</v>
      </c>
      <c r="H16">
        <v>16</v>
      </c>
    </row>
    <row r="17" spans="1:8">
      <c r="A17" s="2">
        <v>111</v>
      </c>
      <c r="B17">
        <v>8</v>
      </c>
      <c r="D17">
        <v>8</v>
      </c>
      <c r="E17">
        <v>8</v>
      </c>
      <c r="G17">
        <v>8</v>
      </c>
      <c r="H17">
        <v>16</v>
      </c>
    </row>
    <row r="18" spans="1:8">
      <c r="A18" s="2">
        <v>112</v>
      </c>
      <c r="B18">
        <v>6</v>
      </c>
      <c r="C18">
        <v>2</v>
      </c>
      <c r="D18">
        <v>8</v>
      </c>
      <c r="E18">
        <v>8</v>
      </c>
      <c r="G18">
        <v>8</v>
      </c>
      <c r="H18">
        <v>16</v>
      </c>
    </row>
    <row r="19" spans="1:8">
      <c r="A19" s="2">
        <v>113</v>
      </c>
      <c r="B19">
        <v>5</v>
      </c>
      <c r="C19">
        <v>3</v>
      </c>
      <c r="D19">
        <v>8</v>
      </c>
      <c r="E19">
        <v>8</v>
      </c>
      <c r="G19">
        <v>8</v>
      </c>
      <c r="H19">
        <v>16</v>
      </c>
    </row>
    <row r="20" spans="1:8">
      <c r="A20" s="2">
        <v>114</v>
      </c>
      <c r="B20">
        <v>8</v>
      </c>
      <c r="D20">
        <v>8</v>
      </c>
      <c r="E20">
        <v>3</v>
      </c>
      <c r="F20">
        <v>5</v>
      </c>
      <c r="G20">
        <v>8</v>
      </c>
      <c r="H20">
        <v>16</v>
      </c>
    </row>
    <row r="21" spans="1:8">
      <c r="A21" s="2">
        <v>115</v>
      </c>
      <c r="B21">
        <v>8</v>
      </c>
      <c r="D21">
        <v>8</v>
      </c>
      <c r="E21">
        <v>7</v>
      </c>
      <c r="F21">
        <v>1</v>
      </c>
      <c r="G21">
        <v>8</v>
      </c>
      <c r="H21">
        <v>16</v>
      </c>
    </row>
    <row r="22" spans="1:8">
      <c r="A22" s="2">
        <v>116</v>
      </c>
      <c r="B22">
        <v>7</v>
      </c>
      <c r="C22">
        <v>1</v>
      </c>
      <c r="D22">
        <v>8</v>
      </c>
      <c r="E22">
        <v>8</v>
      </c>
      <c r="G22">
        <v>8</v>
      </c>
      <c r="H22">
        <v>16</v>
      </c>
    </row>
    <row r="23" spans="1:8">
      <c r="A23" s="2">
        <v>117</v>
      </c>
      <c r="B23">
        <v>6</v>
      </c>
      <c r="C23">
        <v>2</v>
      </c>
      <c r="D23">
        <v>8</v>
      </c>
      <c r="E23">
        <v>7</v>
      </c>
      <c r="F23">
        <v>1</v>
      </c>
      <c r="G23">
        <v>8</v>
      </c>
      <c r="H23">
        <v>16</v>
      </c>
    </row>
    <row r="24" spans="1:8">
      <c r="A24" s="2">
        <v>118</v>
      </c>
      <c r="B24">
        <v>7</v>
      </c>
      <c r="C24">
        <v>1</v>
      </c>
      <c r="D24">
        <v>8</v>
      </c>
      <c r="E24">
        <v>1</v>
      </c>
      <c r="F24">
        <v>7</v>
      </c>
      <c r="G24">
        <v>8</v>
      </c>
      <c r="H24">
        <v>16</v>
      </c>
    </row>
    <row r="25" spans="1:8">
      <c r="A25" s="2">
        <v>119</v>
      </c>
      <c r="B25">
        <v>5</v>
      </c>
      <c r="C25">
        <v>3</v>
      </c>
      <c r="D25">
        <v>8</v>
      </c>
      <c r="E25">
        <v>8</v>
      </c>
      <c r="G25">
        <v>8</v>
      </c>
      <c r="H25">
        <v>16</v>
      </c>
    </row>
    <row r="26" spans="1:8">
      <c r="A26" s="2">
        <v>120</v>
      </c>
      <c r="B26">
        <v>1</v>
      </c>
      <c r="C26">
        <v>7</v>
      </c>
      <c r="D26">
        <v>8</v>
      </c>
      <c r="E26">
        <v>8</v>
      </c>
      <c r="G26">
        <v>8</v>
      </c>
      <c r="H26">
        <v>16</v>
      </c>
    </row>
    <row r="27" spans="1:8">
      <c r="A27" s="2">
        <v>121</v>
      </c>
      <c r="B27">
        <v>7</v>
      </c>
      <c r="C27">
        <v>1</v>
      </c>
      <c r="D27">
        <v>8</v>
      </c>
      <c r="E27">
        <v>7</v>
      </c>
      <c r="F27">
        <v>1</v>
      </c>
      <c r="G27">
        <v>8</v>
      </c>
      <c r="H27">
        <v>16</v>
      </c>
    </row>
    <row r="28" spans="1:8">
      <c r="A28" s="2">
        <v>122</v>
      </c>
      <c r="B28">
        <v>8</v>
      </c>
      <c r="D28">
        <v>8</v>
      </c>
      <c r="E28">
        <v>1</v>
      </c>
      <c r="F28">
        <v>7</v>
      </c>
      <c r="G28">
        <v>8</v>
      </c>
      <c r="H28">
        <v>16</v>
      </c>
    </row>
    <row r="29" spans="1:8">
      <c r="A29" s="2">
        <v>123</v>
      </c>
      <c r="B29">
        <v>7</v>
      </c>
      <c r="C29">
        <v>1</v>
      </c>
      <c r="D29">
        <v>8</v>
      </c>
      <c r="E29">
        <v>5</v>
      </c>
      <c r="F29">
        <v>3</v>
      </c>
      <c r="G29">
        <v>8</v>
      </c>
      <c r="H29">
        <v>16</v>
      </c>
    </row>
    <row r="30" spans="1:8">
      <c r="A30" s="2">
        <v>124</v>
      </c>
      <c r="B30">
        <v>8</v>
      </c>
      <c r="D30">
        <v>8</v>
      </c>
      <c r="E30">
        <v>5</v>
      </c>
      <c r="F30">
        <v>3</v>
      </c>
      <c r="G30">
        <v>8</v>
      </c>
      <c r="H30">
        <v>16</v>
      </c>
    </row>
    <row r="31" spans="1:8">
      <c r="A31" s="2">
        <v>125</v>
      </c>
      <c r="B31">
        <v>6</v>
      </c>
      <c r="C31">
        <v>2</v>
      </c>
      <c r="D31">
        <v>8</v>
      </c>
      <c r="E31">
        <v>8</v>
      </c>
      <c r="G31">
        <v>8</v>
      </c>
      <c r="H31">
        <v>16</v>
      </c>
    </row>
    <row r="32" spans="1:8">
      <c r="A32" s="2">
        <v>126</v>
      </c>
      <c r="B32">
        <v>8</v>
      </c>
      <c r="D32">
        <v>8</v>
      </c>
      <c r="E32">
        <v>6</v>
      </c>
      <c r="F32">
        <v>2</v>
      </c>
      <c r="G32">
        <v>8</v>
      </c>
      <c r="H32">
        <v>16</v>
      </c>
    </row>
    <row r="33" spans="1:8">
      <c r="A33" s="2">
        <v>127</v>
      </c>
      <c r="B33">
        <v>6</v>
      </c>
      <c r="C33">
        <v>2</v>
      </c>
      <c r="D33">
        <v>8</v>
      </c>
      <c r="E33">
        <v>7</v>
      </c>
      <c r="F33">
        <v>1</v>
      </c>
      <c r="G33">
        <v>8</v>
      </c>
      <c r="H33">
        <v>16</v>
      </c>
    </row>
    <row r="34" spans="1:8">
      <c r="A34" s="2" t="s">
        <v>122</v>
      </c>
      <c r="B34">
        <v>195</v>
      </c>
      <c r="C34">
        <v>29</v>
      </c>
      <c r="D34">
        <v>224</v>
      </c>
      <c r="E34">
        <v>163</v>
      </c>
      <c r="F34">
        <v>61</v>
      </c>
      <c r="G34">
        <v>224</v>
      </c>
      <c r="H34">
        <v>448</v>
      </c>
    </row>
    <row r="50" spans="1:5">
      <c r="B50" s="14" t="s">
        <v>190</v>
      </c>
      <c r="C50" s="14"/>
      <c r="D50" s="14" t="s">
        <v>191</v>
      </c>
      <c r="E50" s="14"/>
    </row>
    <row r="51" spans="1:5">
      <c r="B51" t="s">
        <v>192</v>
      </c>
      <c r="C51" t="s">
        <v>193</v>
      </c>
      <c r="D51" t="s">
        <v>192</v>
      </c>
      <c r="E51" t="s">
        <v>193</v>
      </c>
    </row>
    <row r="52" spans="1:5">
      <c r="A52" s="2">
        <v>100</v>
      </c>
      <c r="B52">
        <v>7</v>
      </c>
      <c r="C52">
        <v>1</v>
      </c>
      <c r="D52">
        <v>8</v>
      </c>
    </row>
    <row r="53" spans="1:5">
      <c r="A53" s="2">
        <v>101</v>
      </c>
      <c r="B53">
        <v>8</v>
      </c>
      <c r="D53">
        <v>6</v>
      </c>
      <c r="E53">
        <v>2</v>
      </c>
    </row>
    <row r="54" spans="1:5">
      <c r="A54" s="2">
        <v>102</v>
      </c>
      <c r="B54">
        <v>8</v>
      </c>
      <c r="D54">
        <v>5</v>
      </c>
      <c r="E54">
        <v>3</v>
      </c>
    </row>
    <row r="55" spans="1:5">
      <c r="A55" s="2">
        <v>103</v>
      </c>
      <c r="B55">
        <v>8</v>
      </c>
      <c r="D55">
        <v>3</v>
      </c>
      <c r="E55">
        <v>5</v>
      </c>
    </row>
    <row r="56" spans="1:5">
      <c r="A56" s="2">
        <v>104</v>
      </c>
      <c r="B56">
        <v>7</v>
      </c>
      <c r="C56">
        <v>1</v>
      </c>
      <c r="D56">
        <v>2</v>
      </c>
      <c r="E56">
        <v>6</v>
      </c>
    </row>
    <row r="57" spans="1:5">
      <c r="A57" s="2">
        <v>105</v>
      </c>
      <c r="B57">
        <v>8</v>
      </c>
      <c r="D57">
        <v>8</v>
      </c>
    </row>
    <row r="58" spans="1:5">
      <c r="A58" s="2">
        <v>106</v>
      </c>
      <c r="B58">
        <v>7</v>
      </c>
      <c r="C58">
        <v>1</v>
      </c>
      <c r="D58">
        <v>3</v>
      </c>
      <c r="E58">
        <v>5</v>
      </c>
    </row>
    <row r="59" spans="1:5">
      <c r="A59" s="2">
        <v>107</v>
      </c>
      <c r="B59">
        <v>8</v>
      </c>
      <c r="D59">
        <v>7</v>
      </c>
      <c r="E59">
        <v>1</v>
      </c>
    </row>
    <row r="60" spans="1:5">
      <c r="A60" s="2">
        <v>108</v>
      </c>
      <c r="B60">
        <v>8</v>
      </c>
      <c r="D60">
        <v>2</v>
      </c>
      <c r="E60">
        <v>6</v>
      </c>
    </row>
    <row r="61" spans="1:5">
      <c r="A61" s="2">
        <v>109</v>
      </c>
      <c r="B61">
        <v>7</v>
      </c>
      <c r="C61">
        <v>1</v>
      </c>
      <c r="D61">
        <v>6</v>
      </c>
      <c r="E61">
        <v>2</v>
      </c>
    </row>
    <row r="62" spans="1:5">
      <c r="A62" s="2">
        <v>110</v>
      </c>
      <c r="B62">
        <v>8</v>
      </c>
      <c r="D62">
        <v>8</v>
      </c>
    </row>
    <row r="63" spans="1:5">
      <c r="A63" s="2">
        <v>111</v>
      </c>
      <c r="B63">
        <v>8</v>
      </c>
      <c r="D63">
        <v>8</v>
      </c>
    </row>
    <row r="64" spans="1:5">
      <c r="A64" s="2">
        <v>112</v>
      </c>
      <c r="B64">
        <v>6</v>
      </c>
      <c r="C64">
        <v>2</v>
      </c>
      <c r="D64">
        <v>8</v>
      </c>
    </row>
    <row r="65" spans="1:10">
      <c r="A65" s="2">
        <v>113</v>
      </c>
      <c r="B65">
        <v>5</v>
      </c>
      <c r="C65">
        <v>3</v>
      </c>
      <c r="D65">
        <v>8</v>
      </c>
    </row>
    <row r="66" spans="1:10">
      <c r="A66" s="2">
        <v>114</v>
      </c>
      <c r="B66">
        <v>8</v>
      </c>
      <c r="D66">
        <v>3</v>
      </c>
      <c r="E66">
        <v>5</v>
      </c>
    </row>
    <row r="67" spans="1:10">
      <c r="A67" s="2">
        <v>115</v>
      </c>
      <c r="B67">
        <v>8</v>
      </c>
      <c r="D67">
        <v>7</v>
      </c>
      <c r="E67">
        <v>1</v>
      </c>
    </row>
    <row r="68" spans="1:10">
      <c r="A68" s="2">
        <v>116</v>
      </c>
      <c r="B68">
        <v>7</v>
      </c>
      <c r="C68">
        <v>1</v>
      </c>
      <c r="D68">
        <v>8</v>
      </c>
    </row>
    <row r="69" spans="1:10">
      <c r="A69" s="2">
        <v>117</v>
      </c>
      <c r="B69">
        <v>6</v>
      </c>
      <c r="C69">
        <v>2</v>
      </c>
      <c r="D69">
        <v>7</v>
      </c>
      <c r="E69">
        <v>1</v>
      </c>
    </row>
    <row r="70" spans="1:10">
      <c r="A70" s="2">
        <v>118</v>
      </c>
      <c r="B70">
        <v>7</v>
      </c>
      <c r="C70">
        <v>1</v>
      </c>
      <c r="D70">
        <v>1</v>
      </c>
      <c r="E70">
        <v>7</v>
      </c>
    </row>
    <row r="71" spans="1:10">
      <c r="A71" s="2">
        <v>119</v>
      </c>
      <c r="B71">
        <v>5</v>
      </c>
      <c r="C71">
        <v>3</v>
      </c>
      <c r="D71">
        <v>8</v>
      </c>
    </row>
    <row r="72" spans="1:10">
      <c r="A72" s="2">
        <v>120</v>
      </c>
      <c r="B72">
        <v>1</v>
      </c>
      <c r="C72">
        <v>7</v>
      </c>
      <c r="D72">
        <v>8</v>
      </c>
    </row>
    <row r="73" spans="1:10">
      <c r="A73" s="2">
        <v>121</v>
      </c>
      <c r="B73">
        <v>7</v>
      </c>
      <c r="C73">
        <v>1</v>
      </c>
      <c r="D73">
        <v>7</v>
      </c>
      <c r="E73">
        <v>1</v>
      </c>
      <c r="I73" t="s">
        <v>194</v>
      </c>
      <c r="J73" t="s">
        <v>195</v>
      </c>
    </row>
    <row r="74" spans="1:10">
      <c r="A74" s="2">
        <v>122</v>
      </c>
      <c r="B74">
        <v>8</v>
      </c>
      <c r="D74">
        <v>1</v>
      </c>
      <c r="E74">
        <v>7</v>
      </c>
      <c r="H74" t="s">
        <v>156</v>
      </c>
      <c r="I74" s="11">
        <v>195</v>
      </c>
      <c r="J74" s="11">
        <v>163</v>
      </c>
    </row>
    <row r="75" spans="1:10">
      <c r="A75" s="2">
        <v>123</v>
      </c>
      <c r="B75">
        <v>7</v>
      </c>
      <c r="C75">
        <v>1</v>
      </c>
      <c r="D75">
        <v>5</v>
      </c>
      <c r="E75">
        <v>3</v>
      </c>
      <c r="H75" t="s">
        <v>157</v>
      </c>
      <c r="I75" s="11">
        <v>29</v>
      </c>
      <c r="J75" s="11">
        <v>61</v>
      </c>
    </row>
    <row r="76" spans="1:10">
      <c r="A76" s="2">
        <v>124</v>
      </c>
      <c r="B76">
        <v>8</v>
      </c>
      <c r="D76">
        <v>5</v>
      </c>
      <c r="E76">
        <v>3</v>
      </c>
      <c r="I76" s="3">
        <f>I74/224</f>
        <v>0.8705357142857143</v>
      </c>
      <c r="J76" s="3">
        <f>J74/224</f>
        <v>0.7276785714285714</v>
      </c>
    </row>
    <row r="77" spans="1:10">
      <c r="A77" s="2">
        <v>125</v>
      </c>
      <c r="B77">
        <v>6</v>
      </c>
      <c r="C77">
        <v>2</v>
      </c>
      <c r="D77">
        <v>8</v>
      </c>
    </row>
    <row r="78" spans="1:10">
      <c r="A78" s="2">
        <v>126</v>
      </c>
      <c r="B78">
        <v>8</v>
      </c>
      <c r="D78">
        <v>6</v>
      </c>
      <c r="E78">
        <v>2</v>
      </c>
    </row>
    <row r="79" spans="1:10">
      <c r="A79" s="2">
        <v>127</v>
      </c>
      <c r="B79">
        <v>6</v>
      </c>
      <c r="C79">
        <v>2</v>
      </c>
      <c r="D79">
        <v>7</v>
      </c>
      <c r="E79">
        <v>1</v>
      </c>
    </row>
  </sheetData>
  <mergeCells count="2">
    <mergeCell ref="B50:C50"/>
    <mergeCell ref="D50:E50"/>
  </mergeCells>
  <pageMargins left="0.7" right="0.7" top="0.75" bottom="0.75" header="0.3" footer="0.3"/>
  <pageSetup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Yeaton</dc:creator>
  <cp:keywords/>
  <dc:description/>
  <cp:lastModifiedBy/>
  <cp:revision/>
  <dcterms:created xsi:type="dcterms:W3CDTF">2015-05-28T14:44:49Z</dcterms:created>
  <dcterms:modified xsi:type="dcterms:W3CDTF">2018-07-02T10:19:13Z</dcterms:modified>
  <cp:category/>
  <cp:contentStatus/>
</cp:coreProperties>
</file>