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cococodes/Downloads/"/>
    </mc:Choice>
  </mc:AlternateContent>
  <xr:revisionPtr revIDLastSave="0" documentId="13_ncr:1_{BFB35A43-3CC2-A943-A2F6-66F4CA56F0D0}" xr6:coauthVersionLast="47" xr6:coauthVersionMax="47" xr10:uidLastSave="{00000000-0000-0000-0000-000000000000}"/>
  <bookViews>
    <workbookView xWindow="26720" yWindow="3480" windowWidth="26020" windowHeight="20980" activeTab="1" xr2:uid="{00000000-000D-0000-FFFF-FFFF00000000}"/>
  </bookViews>
  <sheets>
    <sheet name="Table1_Sale Data" sheetId="21" r:id="rId1"/>
    <sheet name="Table2_Nutrition Data" sheetId="22" r:id="rId2"/>
    <sheet name="Visualizations" sheetId="25" r:id="rId3"/>
    <sheet name="PivotTables" sheetId="23" r:id="rId4"/>
    <sheet name="Research Question Analysis" sheetId="24" r:id="rId5"/>
  </sheets>
  <definedNames>
    <definedName name="karine">#REF!</definedName>
    <definedName name="lookupLetterGrade">#REF!</definedName>
    <definedName name="studentgrades">#REF!</definedName>
    <definedName name="vegan">#REF!</definedName>
  </definedNames>
  <calcPr calcId="191029" concurrentCalc="0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21" l="1"/>
  <c r="O2" i="21"/>
  <c r="L3" i="21"/>
  <c r="O3" i="21"/>
  <c r="L4" i="21"/>
  <c r="O4" i="21"/>
  <c r="L5" i="21"/>
  <c r="O5" i="21"/>
  <c r="L6" i="21"/>
  <c r="O6" i="21"/>
  <c r="L7" i="21"/>
  <c r="O7" i="21"/>
  <c r="L8" i="21"/>
  <c r="O8" i="21"/>
  <c r="L9" i="21"/>
  <c r="O9" i="21"/>
  <c r="L10" i="21"/>
  <c r="O10" i="21"/>
  <c r="L11" i="21"/>
  <c r="O11" i="21"/>
  <c r="L12" i="21"/>
  <c r="O12" i="21"/>
  <c r="L13" i="21"/>
  <c r="O13" i="21"/>
  <c r="L14" i="21"/>
  <c r="O14" i="21"/>
  <c r="L15" i="21"/>
  <c r="O15" i="21"/>
  <c r="L16" i="21"/>
  <c r="O16" i="21"/>
  <c r="L17" i="21"/>
  <c r="O17" i="21"/>
  <c r="L18" i="21"/>
  <c r="O18" i="21"/>
  <c r="L19" i="21"/>
  <c r="O19" i="21"/>
  <c r="L20" i="21"/>
  <c r="O20" i="21"/>
  <c r="L21" i="21"/>
  <c r="O21" i="21"/>
  <c r="L22" i="21"/>
  <c r="O22" i="21"/>
  <c r="L23" i="21"/>
  <c r="O23" i="21"/>
  <c r="L24" i="21"/>
  <c r="O24" i="21"/>
  <c r="L25" i="21"/>
  <c r="O25" i="21"/>
  <c r="L26" i="21"/>
  <c r="O26" i="21"/>
  <c r="L27" i="21"/>
  <c r="O27" i="21"/>
  <c r="L28" i="21"/>
  <c r="O28" i="21"/>
  <c r="L29" i="21"/>
  <c r="O29" i="21"/>
  <c r="L30" i="21"/>
  <c r="O30" i="21"/>
  <c r="L31" i="21"/>
  <c r="O31" i="21"/>
  <c r="L32" i="21"/>
  <c r="O32" i="21"/>
  <c r="L33" i="21"/>
  <c r="O33" i="21"/>
  <c r="L34" i="21"/>
  <c r="O34" i="21"/>
  <c r="L35" i="21"/>
  <c r="O35" i="21"/>
  <c r="L36" i="21"/>
  <c r="O36" i="21"/>
  <c r="L37" i="21"/>
  <c r="O37" i="21"/>
  <c r="L38" i="21"/>
  <c r="O38" i="21"/>
  <c r="L39" i="21"/>
  <c r="O39" i="21"/>
  <c r="L40" i="21"/>
  <c r="O40" i="21"/>
  <c r="L41" i="21"/>
  <c r="O41" i="21"/>
  <c r="L42" i="21"/>
  <c r="O42" i="21"/>
  <c r="L43" i="21"/>
  <c r="O43" i="21"/>
  <c r="L44" i="21"/>
  <c r="O44" i="21"/>
  <c r="L45" i="21"/>
  <c r="O45" i="21"/>
  <c r="L46" i="21"/>
  <c r="O46" i="21"/>
  <c r="L47" i="21"/>
  <c r="O47" i="21"/>
  <c r="L48" i="21"/>
  <c r="O48" i="21"/>
  <c r="L49" i="21"/>
  <c r="O49" i="21"/>
  <c r="L50" i="21"/>
  <c r="O50" i="21"/>
  <c r="L51" i="21"/>
  <c r="O51" i="21"/>
  <c r="L52" i="21"/>
  <c r="O52" i="21"/>
  <c r="L53" i="21"/>
  <c r="O53" i="21"/>
  <c r="L54" i="21"/>
  <c r="O54" i="21"/>
  <c r="L55" i="21"/>
  <c r="O55" i="21"/>
  <c r="L56" i="21"/>
  <c r="O56" i="21"/>
  <c r="L57" i="21"/>
  <c r="O57" i="21"/>
  <c r="L58" i="21"/>
  <c r="O58" i="21"/>
  <c r="L59" i="21"/>
  <c r="O59" i="21"/>
  <c r="L60" i="21"/>
  <c r="O60" i="21"/>
  <c r="L61" i="21"/>
  <c r="O61" i="21"/>
  <c r="L62" i="21"/>
  <c r="O62" i="21"/>
  <c r="L63" i="21"/>
  <c r="O63" i="21"/>
  <c r="L64" i="21"/>
  <c r="O64" i="21"/>
  <c r="L65" i="21"/>
  <c r="O65" i="21"/>
  <c r="L66" i="21"/>
  <c r="O66" i="21"/>
  <c r="L67" i="21"/>
  <c r="O67" i="21"/>
  <c r="M67" i="21"/>
  <c r="F67" i="21"/>
  <c r="M66" i="21"/>
  <c r="F66" i="21"/>
  <c r="M65" i="21"/>
  <c r="F65" i="21"/>
  <c r="M64" i="21"/>
  <c r="F64" i="21"/>
  <c r="M63" i="21"/>
  <c r="F63" i="21"/>
  <c r="M62" i="21"/>
  <c r="F62" i="21"/>
  <c r="M61" i="21"/>
  <c r="F61" i="21"/>
  <c r="M60" i="21"/>
  <c r="F60" i="21"/>
  <c r="M59" i="21"/>
  <c r="F59" i="21"/>
  <c r="M58" i="21"/>
  <c r="F58" i="21"/>
  <c r="M57" i="21"/>
  <c r="F57" i="21"/>
  <c r="M56" i="21"/>
  <c r="F56" i="21"/>
  <c r="M55" i="21"/>
  <c r="F55" i="21"/>
  <c r="M54" i="21"/>
  <c r="F54" i="21"/>
  <c r="M53" i="21"/>
  <c r="F53" i="21"/>
  <c r="M52" i="21"/>
  <c r="F52" i="21"/>
  <c r="M51" i="21"/>
  <c r="F51" i="21"/>
  <c r="M50" i="21"/>
  <c r="F50" i="21"/>
  <c r="M49" i="21"/>
  <c r="F49" i="21"/>
  <c r="M48" i="21"/>
  <c r="F48" i="21"/>
  <c r="M47" i="21"/>
  <c r="F47" i="21"/>
  <c r="M46" i="21"/>
  <c r="F46" i="21"/>
  <c r="M45" i="21"/>
  <c r="F45" i="21"/>
  <c r="M44" i="21"/>
  <c r="F44" i="21"/>
  <c r="M43" i="21"/>
  <c r="F43" i="21"/>
  <c r="M42" i="21"/>
  <c r="F42" i="21"/>
  <c r="M41" i="21"/>
  <c r="F41" i="21"/>
  <c r="M40" i="21"/>
  <c r="F40" i="21"/>
  <c r="M39" i="21"/>
  <c r="F39" i="21"/>
  <c r="M38" i="21"/>
  <c r="F38" i="21"/>
  <c r="M37" i="21"/>
  <c r="F37" i="21"/>
  <c r="M36" i="21"/>
  <c r="F36" i="21"/>
  <c r="M35" i="21"/>
  <c r="F35" i="21"/>
  <c r="M34" i="21"/>
  <c r="F34" i="21"/>
  <c r="M33" i="21"/>
  <c r="F33" i="21"/>
  <c r="M32" i="21"/>
  <c r="F32" i="21"/>
  <c r="M31" i="21"/>
  <c r="F31" i="21"/>
  <c r="M30" i="21"/>
  <c r="F30" i="21"/>
  <c r="M29" i="21"/>
  <c r="F29" i="21"/>
  <c r="M28" i="21"/>
  <c r="F28" i="21"/>
  <c r="M27" i="21"/>
  <c r="F27" i="21"/>
  <c r="M26" i="21"/>
  <c r="F26" i="21"/>
  <c r="M25" i="21"/>
  <c r="F25" i="21"/>
  <c r="M24" i="21"/>
  <c r="F24" i="21"/>
  <c r="M23" i="21"/>
  <c r="F23" i="21"/>
  <c r="M22" i="21"/>
  <c r="F22" i="21"/>
  <c r="M21" i="21"/>
  <c r="F21" i="21"/>
  <c r="M20" i="21"/>
  <c r="F20" i="21"/>
  <c r="M19" i="21"/>
  <c r="F19" i="21"/>
  <c r="M18" i="21"/>
  <c r="F18" i="21"/>
  <c r="M17" i="21"/>
  <c r="F17" i="21"/>
  <c r="M16" i="21"/>
  <c r="F16" i="21"/>
  <c r="M15" i="21"/>
  <c r="F15" i="21"/>
  <c r="M14" i="21"/>
  <c r="F14" i="21"/>
  <c r="M13" i="21"/>
  <c r="F13" i="21"/>
  <c r="M12" i="21"/>
  <c r="F12" i="21"/>
  <c r="M11" i="21"/>
  <c r="F11" i="21"/>
  <c r="M10" i="21"/>
  <c r="F10" i="21"/>
  <c r="M9" i="21"/>
  <c r="F9" i="21"/>
  <c r="M8" i="21"/>
  <c r="F8" i="21"/>
  <c r="M7" i="21"/>
  <c r="F7" i="21"/>
  <c r="M6" i="21"/>
  <c r="F6" i="21"/>
  <c r="M5" i="21"/>
  <c r="F5" i="21"/>
  <c r="M4" i="21"/>
  <c r="F4" i="21"/>
  <c r="M3" i="21"/>
  <c r="F3" i="21"/>
  <c r="M2" i="21"/>
  <c r="F2" i="21"/>
  <c r="D5" i="22"/>
  <c r="D3" i="22"/>
  <c r="D7" i="22"/>
  <c r="D11" i="22"/>
  <c r="D9" i="22"/>
  <c r="D2" i="22"/>
  <c r="D6" i="22"/>
  <c r="D10" i="22"/>
  <c r="D12" i="22"/>
  <c r="D4" i="22"/>
  <c r="D8" i="22"/>
  <c r="D13" i="22"/>
  <c r="C13" i="22"/>
  <c r="B13" i="22"/>
  <c r="P8" i="22"/>
  <c r="P4" i="22"/>
  <c r="P5" i="22"/>
  <c r="P3" i="22"/>
  <c r="P9" i="22"/>
  <c r="P10" i="22"/>
  <c r="P12" i="22"/>
  <c r="P6" i="22"/>
  <c r="P11" i="22"/>
  <c r="P2" i="22"/>
  <c r="P7" i="22"/>
  <c r="O11" i="22"/>
  <c r="O5" i="22"/>
  <c r="O4" i="22"/>
  <c r="O7" i="22"/>
  <c r="O12" i="22"/>
  <c r="O2" i="22"/>
  <c r="O10" i="22"/>
  <c r="O6" i="22"/>
  <c r="O3" i="22"/>
  <c r="O8" i="22"/>
  <c r="O9" i="22"/>
  <c r="N9" i="22"/>
  <c r="N11" i="22"/>
  <c r="N5" i="22"/>
  <c r="N4" i="22"/>
  <c r="N7" i="22"/>
  <c r="N12" i="22"/>
  <c r="N2" i="22"/>
  <c r="N10" i="22"/>
  <c r="N6" i="22"/>
  <c r="N3" i="22"/>
  <c r="N8" i="22"/>
  <c r="E68" i="21"/>
  <c r="F68" i="21"/>
  <c r="G68" i="21"/>
  <c r="H68" i="21"/>
  <c r="I2" i="21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J2" i="2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K66" i="21"/>
  <c r="K67" i="21"/>
  <c r="K68" i="21"/>
  <c r="L68" i="21"/>
  <c r="M68" i="21"/>
  <c r="N2" i="21"/>
  <c r="N3" i="21"/>
  <c r="N4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N28" i="21"/>
  <c r="N29" i="21"/>
  <c r="N30" i="21"/>
  <c r="N31" i="21"/>
  <c r="N32" i="21"/>
  <c r="N33" i="21"/>
  <c r="N34" i="21"/>
  <c r="N35" i="21"/>
  <c r="N36" i="21"/>
  <c r="N37" i="21"/>
  <c r="N38" i="21"/>
  <c r="N39" i="21"/>
  <c r="N40" i="21"/>
  <c r="N41" i="21"/>
  <c r="N42" i="21"/>
  <c r="N43" i="21"/>
  <c r="N44" i="21"/>
  <c r="N45" i="21"/>
  <c r="N46" i="21"/>
  <c r="N47" i="21"/>
  <c r="N48" i="21"/>
  <c r="N49" i="21"/>
  <c r="N50" i="21"/>
  <c r="N51" i="21"/>
  <c r="N52" i="21"/>
  <c r="N53" i="21"/>
  <c r="N54" i="21"/>
  <c r="N55" i="21"/>
  <c r="N56" i="21"/>
  <c r="N57" i="21"/>
  <c r="N58" i="21"/>
  <c r="N59" i="21"/>
  <c r="N60" i="21"/>
  <c r="N61" i="21"/>
  <c r="N62" i="21"/>
  <c r="N63" i="21"/>
  <c r="N64" i="21"/>
  <c r="N65" i="21"/>
  <c r="N66" i="21"/>
  <c r="N67" i="21"/>
  <c r="N68" i="21"/>
  <c r="O68" i="21"/>
  <c r="D68" i="21"/>
</calcChain>
</file>

<file path=xl/sharedStrings.xml><?xml version="1.0" encoding="utf-8"?>
<sst xmlns="http://schemas.openxmlformats.org/spreadsheetml/2006/main" count="363" uniqueCount="68">
  <si>
    <t>Lemonades</t>
  </si>
  <si>
    <t>Thin Mints</t>
  </si>
  <si>
    <t>Yes</t>
  </si>
  <si>
    <t>No</t>
  </si>
  <si>
    <t>Vegan</t>
  </si>
  <si>
    <t>Fat (g)</t>
  </si>
  <si>
    <t>Sat Fat (g)</t>
  </si>
  <si>
    <t>Carbs (g)</t>
  </si>
  <si>
    <t>Fiber (g)</t>
  </si>
  <si>
    <t>Sugars (g)</t>
  </si>
  <si>
    <t>Protein (g)</t>
  </si>
  <si>
    <t>Do-si-dos/Peanut Butter Sandwich</t>
  </si>
  <si>
    <t>Dulce de Leche</t>
  </si>
  <si>
    <t>Samoas/Carmel deLites</t>
  </si>
  <si>
    <t>Savannah Smiles</t>
  </si>
  <si>
    <t>Mango Crèmes</t>
  </si>
  <si>
    <t>Tagalongs/Peanut Butter Patties</t>
  </si>
  <si>
    <t>Thanks-a-Lot</t>
  </si>
  <si>
    <t>Thank U Berry Munch</t>
  </si>
  <si>
    <t>Trefoils/Shortbread</t>
  </si>
  <si>
    <t>Troop</t>
  </si>
  <si>
    <t>Scout</t>
  </si>
  <si>
    <t>Alpha</t>
  </si>
  <si>
    <t>Beta</t>
  </si>
  <si>
    <t>Mary</t>
  </si>
  <si>
    <t>Susie</t>
  </si>
  <si>
    <t>Jackie</t>
  </si>
  <si>
    <t>Net Profit</t>
  </si>
  <si>
    <t>Boxes Ordered</t>
  </si>
  <si>
    <t>Boxes Sold</t>
  </si>
  <si>
    <t>Boxes Remaining</t>
  </si>
  <si>
    <t>Cost of Boxes Ordered</t>
  </si>
  <si>
    <t>Revenue From Boxes Sold</t>
  </si>
  <si>
    <t>Calories in Boxes Sold</t>
  </si>
  <si>
    <t>Calories per Cookie</t>
  </si>
  <si>
    <t>Kelly</t>
  </si>
  <si>
    <t>Cookies per box</t>
  </si>
  <si>
    <t>Total Number of Cookies Sold</t>
  </si>
  <si>
    <t>Calories per Box</t>
  </si>
  <si>
    <t>Cookies per Box</t>
  </si>
  <si>
    <t>Sale Price per Box</t>
  </si>
  <si>
    <t>Order Price per Box</t>
  </si>
  <si>
    <t>Gamma</t>
  </si>
  <si>
    <t>Ellen</t>
  </si>
  <si>
    <t>Katie</t>
  </si>
  <si>
    <t>Servings per box</t>
  </si>
  <si>
    <t>Serving Size (g)</t>
  </si>
  <si>
    <t>Type of Cookie</t>
  </si>
  <si>
    <t>%fat</t>
  </si>
  <si>
    <t>%sugar</t>
  </si>
  <si>
    <t>TotalCarbsPerBox</t>
  </si>
  <si>
    <t>Totals</t>
  </si>
  <si>
    <t>Averages</t>
  </si>
  <si>
    <t>Total Calories Per Box</t>
  </si>
  <si>
    <t>Row Labels</t>
  </si>
  <si>
    <t>Grand Total</t>
  </si>
  <si>
    <t>Sum of Boxes Ordered</t>
  </si>
  <si>
    <t>Sum of Boxes Sold</t>
  </si>
  <si>
    <t>Column Labels</t>
  </si>
  <si>
    <t>Sum of Total Number of Cookies Sold</t>
  </si>
  <si>
    <t>Sum of Boxes Remaining</t>
  </si>
  <si>
    <t>Sum of Calories in Boxes Sold</t>
  </si>
  <si>
    <t>Sum of Net Profit</t>
  </si>
  <si>
    <t>(Multiple Items)</t>
  </si>
  <si>
    <t>Sum of Net Profit2</t>
  </si>
  <si>
    <t>Total Boxes Ordered</t>
  </si>
  <si>
    <t>Total Boxes Remaining</t>
  </si>
  <si>
    <t>Boxes  Remaining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</si>
</sst>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5D32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/>
      <right style="thin">
        <color theme="0" tint="-0.14999847407452621"/>
      </right>
      <top/>
      <bottom style="thin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4" fillId="4" borderId="9" applyNumberFormat="0" applyAlignment="0" applyProtection="0"/>
    <xf numFmtId="9" fontId="5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2" xfId="0" applyFont="1" applyBorder="1"/>
    <xf numFmtId="0" fontId="1" fillId="3" borderId="3" xfId="1" applyBorder="1"/>
    <xf numFmtId="0" fontId="1" fillId="3" borderId="4" xfId="1" applyBorder="1"/>
    <xf numFmtId="0" fontId="1" fillId="3" borderId="5" xfId="1" applyBorder="1"/>
    <xf numFmtId="0" fontId="1" fillId="3" borderId="6" xfId="1" applyBorder="1"/>
    <xf numFmtId="0" fontId="1" fillId="3" borderId="7" xfId="1" applyBorder="1"/>
    <xf numFmtId="0" fontId="1" fillId="3" borderId="8" xfId="1" applyBorder="1"/>
    <xf numFmtId="2" fontId="3" fillId="0" borderId="0" xfId="0" applyNumberFormat="1" applyFont="1"/>
    <xf numFmtId="0" fontId="4" fillId="4" borderId="9" xfId="2" applyAlignment="1">
      <alignment horizontal="center" vertical="center" wrapText="1"/>
    </xf>
    <xf numFmtId="49" fontId="0" fillId="0" borderId="0" xfId="0" applyNumberFormat="1"/>
    <xf numFmtId="0" fontId="3" fillId="0" borderId="0" xfId="3" applyNumberFormat="1" applyFont="1" applyBorder="1"/>
    <xf numFmtId="0" fontId="6" fillId="4" borderId="10" xfId="2" applyFont="1" applyBorder="1" applyAlignment="1">
      <alignment horizontal="center" vertical="center" wrapText="1"/>
    </xf>
    <xf numFmtId="0" fontId="7" fillId="3" borderId="0" xfId="1" applyFont="1" applyBorder="1"/>
    <xf numFmtId="0" fontId="3" fillId="0" borderId="0" xfId="3" applyNumberFormat="1" applyFont="1" applyFill="1" applyBorder="1"/>
    <xf numFmtId="0" fontId="1" fillId="3" borderId="0" xfId="1" applyBorder="1"/>
    <xf numFmtId="0" fontId="0" fillId="0" borderId="0" xfId="0" applyAlignment="1">
      <alignment horizontal="center" vertical="center"/>
    </xf>
    <xf numFmtId="0" fontId="8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4">
    <cellStyle name="Good" xfId="1" builtinId="26"/>
    <cellStyle name="Input" xfId="2" builtinId="20"/>
    <cellStyle name="Normal" xfId="0" builtinId="0"/>
    <cellStyle name="Percent" xfId="3" builtinId="5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005D3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diagonalUp="0" diagonalDown="0">
        <left/>
        <right style="thin">
          <color theme="0" tint="-0.14999847407452621"/>
        </right>
        <top style="thin">
          <color theme="0" tint="-0.14999847407452621"/>
        </top>
        <bottom/>
        <vertical/>
        <horizontal/>
      </border>
    </dxf>
    <dxf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5D32"/>
      <color rgb="FF047C0F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Calories Between Cookie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'Table2_Nutrition Data'!$A$2</c:f>
              <c:strCache>
                <c:ptCount val="1"/>
                <c:pt idx="0">
                  <c:v>Tagalongs/Peanut Butter Patties</c:v>
                </c:pt>
              </c:strCache>
            </c:strRef>
          </c:tx>
          <c:spPr>
            <a:solidFill>
              <a:schemeClr val="accent6">
                <a:shade val="41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'Table2_Nutrition Data'!$D$1</c:f>
              <c:strCache>
                <c:ptCount val="1"/>
                <c:pt idx="0">
                  <c:v>Total Calories Per Box</c:v>
                </c:pt>
              </c:strCache>
            </c:strRef>
          </c:cat>
          <c:val>
            <c:numRef>
              <c:f>'Table2_Nutrition Data'!$D$2</c:f>
              <c:numCache>
                <c:formatCode>General</c:formatCode>
                <c:ptCount val="1"/>
                <c:pt idx="0">
                  <c:v>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F-3B43-8A19-177CDB0952CC}"/>
            </c:ext>
          </c:extLst>
        </c:ser>
        <c:ser>
          <c:idx val="1"/>
          <c:order val="1"/>
          <c:tx>
            <c:strRef>
              <c:f>'Table2_Nutrition Data'!$A$3</c:f>
              <c:strCache>
                <c:ptCount val="1"/>
                <c:pt idx="0">
                  <c:v>Thin Mints</c:v>
                </c:pt>
              </c:strCache>
            </c:strRef>
          </c:tx>
          <c:spPr>
            <a:solidFill>
              <a:schemeClr val="accent6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'Table2_Nutrition Data'!$D$1</c:f>
              <c:strCache>
                <c:ptCount val="1"/>
                <c:pt idx="0">
                  <c:v>Total Calories Per Box</c:v>
                </c:pt>
              </c:strCache>
            </c:strRef>
          </c:cat>
          <c:val>
            <c:numRef>
              <c:f>'Table2_Nutrition Data'!$D$3</c:f>
              <c:numCache>
                <c:formatCode>General</c:formatCode>
                <c:ptCount val="1"/>
                <c:pt idx="0">
                  <c:v>1280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F-3B43-8A19-177CDB0952CC}"/>
            </c:ext>
          </c:extLst>
        </c:ser>
        <c:ser>
          <c:idx val="2"/>
          <c:order val="2"/>
          <c:tx>
            <c:strRef>
              <c:f>'Table2_Nutrition Data'!$A$4</c:f>
              <c:strCache>
                <c:ptCount val="1"/>
                <c:pt idx="0">
                  <c:v>Mango Crèmes</c:v>
                </c:pt>
              </c:strCache>
            </c:strRef>
          </c:tx>
          <c:spPr>
            <a:solidFill>
              <a:schemeClr val="accent6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'Table2_Nutrition Data'!$D$1</c:f>
              <c:strCache>
                <c:ptCount val="1"/>
                <c:pt idx="0">
                  <c:v>Total Calories Per Box</c:v>
                </c:pt>
              </c:strCache>
            </c:strRef>
          </c:cat>
          <c:val>
            <c:numRef>
              <c:f>'Table2_Nutrition Data'!$D$4</c:f>
              <c:numCache>
                <c:formatCode>General</c:formatCode>
                <c:ptCount val="1"/>
                <c:pt idx="0">
                  <c:v>1260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5F-3B43-8A19-177CDB0952CC}"/>
            </c:ext>
          </c:extLst>
        </c:ser>
        <c:ser>
          <c:idx val="3"/>
          <c:order val="3"/>
          <c:tx>
            <c:strRef>
              <c:f>'Table2_Nutrition Data'!$A$5</c:f>
              <c:strCache>
                <c:ptCount val="1"/>
                <c:pt idx="0">
                  <c:v>Lemonades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'Table2_Nutrition Data'!$D$1</c:f>
              <c:strCache>
                <c:ptCount val="1"/>
                <c:pt idx="0">
                  <c:v>Total Calories Per Box</c:v>
                </c:pt>
              </c:strCache>
            </c:strRef>
          </c:cat>
          <c:val>
            <c:numRef>
              <c:f>'Table2_Nutrition Data'!$D$5</c:f>
              <c:numCache>
                <c:formatCode>General</c:formatCode>
                <c:ptCount val="1"/>
                <c:pt idx="0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5F-3B43-8A19-177CDB0952CC}"/>
            </c:ext>
          </c:extLst>
        </c:ser>
        <c:ser>
          <c:idx val="4"/>
          <c:order val="4"/>
          <c:tx>
            <c:strRef>
              <c:f>'Table2_Nutrition Data'!$A$6</c:f>
              <c:strCache>
                <c:ptCount val="1"/>
                <c:pt idx="0">
                  <c:v>Thanks-a-Lot</c:v>
                </c:pt>
              </c:strCache>
            </c:strRef>
          </c:tx>
          <c:spPr>
            <a:solidFill>
              <a:schemeClr val="accent6">
                <a:shade val="8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'Table2_Nutrition Data'!$D$1</c:f>
              <c:strCache>
                <c:ptCount val="1"/>
                <c:pt idx="0">
                  <c:v>Total Calories Per Box</c:v>
                </c:pt>
              </c:strCache>
            </c:strRef>
          </c:cat>
          <c:val>
            <c:numRef>
              <c:f>'Table2_Nutrition Data'!$D$6</c:f>
              <c:numCache>
                <c:formatCode>General</c:formatCode>
                <c:ptCount val="1"/>
                <c:pt idx="0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5F-3B43-8A19-177CDB0952CC}"/>
            </c:ext>
          </c:extLst>
        </c:ser>
        <c:ser>
          <c:idx val="5"/>
          <c:order val="5"/>
          <c:tx>
            <c:strRef>
              <c:f>'Table2_Nutrition Data'!$A$7</c:f>
              <c:strCache>
                <c:ptCount val="1"/>
                <c:pt idx="0">
                  <c:v>Samoas/Carmel deLites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'Table2_Nutrition Data'!$D$1</c:f>
              <c:strCache>
                <c:ptCount val="1"/>
                <c:pt idx="0">
                  <c:v>Total Calories Per Box</c:v>
                </c:pt>
              </c:strCache>
            </c:strRef>
          </c:cat>
          <c:val>
            <c:numRef>
              <c:f>'Table2_Nutrition Data'!$D$7</c:f>
              <c:numCache>
                <c:formatCode>General</c:formatCode>
                <c:ptCount val="1"/>
                <c:pt idx="0">
                  <c:v>1120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5F-3B43-8A19-177CDB0952CC}"/>
            </c:ext>
          </c:extLst>
        </c:ser>
        <c:ser>
          <c:idx val="6"/>
          <c:order val="6"/>
          <c:tx>
            <c:strRef>
              <c:f>'Table2_Nutrition Data'!$A$8</c:f>
              <c:strCache>
                <c:ptCount val="1"/>
                <c:pt idx="0">
                  <c:v>Trefoils/Shortbread</c:v>
                </c:pt>
              </c:strCache>
            </c:strRef>
          </c:tx>
          <c:spPr>
            <a:solidFill>
              <a:schemeClr val="accent6">
                <a:tint val="89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'Table2_Nutrition Data'!$D$1</c:f>
              <c:strCache>
                <c:ptCount val="1"/>
                <c:pt idx="0">
                  <c:v>Total Calories Per Box</c:v>
                </c:pt>
              </c:strCache>
            </c:strRef>
          </c:cat>
          <c:val>
            <c:numRef>
              <c:f>'Table2_Nutrition Data'!$D$8</c:f>
              <c:numCache>
                <c:formatCode>General</c:formatCode>
                <c:ptCount val="1"/>
                <c:pt idx="0">
                  <c:v>1120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5F-3B43-8A19-177CDB0952CC}"/>
            </c:ext>
          </c:extLst>
        </c:ser>
        <c:ser>
          <c:idx val="7"/>
          <c:order val="7"/>
          <c:tx>
            <c:strRef>
              <c:f>'Table2_Nutrition Data'!$A$9</c:f>
              <c:strCache>
                <c:ptCount val="1"/>
                <c:pt idx="0">
                  <c:v>Do-si-dos/Peanut Butter Sandwich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'Table2_Nutrition Data'!$D$1</c:f>
              <c:strCache>
                <c:ptCount val="1"/>
                <c:pt idx="0">
                  <c:v>Total Calories Per Box</c:v>
                </c:pt>
              </c:strCache>
            </c:strRef>
          </c:cat>
          <c:val>
            <c:numRef>
              <c:f>'Table2_Nutrition Data'!$D$9</c:f>
              <c:numCache>
                <c:formatCode>General</c:formatCode>
                <c:ptCount val="1"/>
                <c:pt idx="0">
                  <c:v>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5F-3B43-8A19-177CDB0952CC}"/>
            </c:ext>
          </c:extLst>
        </c:ser>
        <c:ser>
          <c:idx val="8"/>
          <c:order val="8"/>
          <c:tx>
            <c:strRef>
              <c:f>'Table2_Nutrition Data'!$A$10</c:f>
              <c:strCache>
                <c:ptCount val="1"/>
                <c:pt idx="0">
                  <c:v>Thank U Berry Munch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'Table2_Nutrition Data'!$D$1</c:f>
              <c:strCache>
                <c:ptCount val="1"/>
                <c:pt idx="0">
                  <c:v>Total Calories Per Box</c:v>
                </c:pt>
              </c:strCache>
            </c:strRef>
          </c:cat>
          <c:val>
            <c:numRef>
              <c:f>'Table2_Nutrition Data'!$D$10</c:f>
              <c:numCache>
                <c:formatCode>General</c:formatCode>
                <c:ptCount val="1"/>
                <c:pt idx="0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5F-3B43-8A19-177CDB0952CC}"/>
            </c:ext>
          </c:extLst>
        </c:ser>
        <c:ser>
          <c:idx val="9"/>
          <c:order val="9"/>
          <c:tx>
            <c:strRef>
              <c:f>'Table2_Nutrition Data'!$A$11</c:f>
              <c:strCache>
                <c:ptCount val="1"/>
                <c:pt idx="0">
                  <c:v>Dulce de Leche</c:v>
                </c:pt>
              </c:strCache>
            </c:strRef>
          </c:tx>
          <c:spPr>
            <a:solidFill>
              <a:schemeClr val="accent6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'Table2_Nutrition Data'!$D$1</c:f>
              <c:strCache>
                <c:ptCount val="1"/>
                <c:pt idx="0">
                  <c:v>Total Calories Per Box</c:v>
                </c:pt>
              </c:strCache>
            </c:strRef>
          </c:cat>
          <c:val>
            <c:numRef>
              <c:f>'Table2_Nutrition Data'!$D$11</c:f>
              <c:numCache>
                <c:formatCode>General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5F-3B43-8A19-177CDB0952CC}"/>
            </c:ext>
          </c:extLst>
        </c:ser>
        <c:ser>
          <c:idx val="10"/>
          <c:order val="10"/>
          <c:tx>
            <c:strRef>
              <c:f>'Table2_Nutrition Data'!$A$12</c:f>
              <c:strCache>
                <c:ptCount val="1"/>
                <c:pt idx="0">
                  <c:v>Savannah Smiles</c:v>
                </c:pt>
              </c:strCache>
            </c:strRef>
          </c:tx>
          <c:spPr>
            <a:solidFill>
              <a:schemeClr val="accent6">
                <a:tint val="4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'Table2_Nutrition Data'!$D$1</c:f>
              <c:strCache>
                <c:ptCount val="1"/>
                <c:pt idx="0">
                  <c:v>Total Calories Per Box</c:v>
                </c:pt>
              </c:strCache>
            </c:strRef>
          </c:cat>
          <c:val>
            <c:numRef>
              <c:f>'Table2_Nutrition Data'!$D$12</c:f>
              <c:numCache>
                <c:formatCode>General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5F-3B43-8A19-177CDB0952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429183"/>
        <c:axId val="162431103"/>
      </c:barChart>
      <c:catAx>
        <c:axId val="162429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Cookie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31103"/>
        <c:crosses val="autoZero"/>
        <c:auto val="1"/>
        <c:lblAlgn val="ctr"/>
        <c:lblOffset val="100"/>
        <c:noMultiLvlLbl val="0"/>
      </c:catAx>
      <c:valAx>
        <c:axId val="16243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Calories Per Box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2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Nutritional Content Between Highest (Tagalong) and Lowest (Savannah Smiles)  Total Calorie Cookie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48458842788336"/>
          <c:y val="0.26527777777777778"/>
          <c:w val="0.71379412107650098"/>
          <c:h val="0.5011034558180227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'Table2_Nutrition Data'!$E$1</c:f>
              <c:strCache>
                <c:ptCount val="1"/>
                <c:pt idx="0">
                  <c:v>Fat (g)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('Table2_Nutrition Data'!$A$2,'Table2_Nutrition Data'!$A$12)</c:f>
              <c:strCache>
                <c:ptCount val="2"/>
                <c:pt idx="0">
                  <c:v>Tagalongs/Peanut Butter Patties</c:v>
                </c:pt>
                <c:pt idx="1">
                  <c:v>Savannah Smiles</c:v>
                </c:pt>
              </c:strCache>
            </c:strRef>
          </c:cat>
          <c:val>
            <c:numRef>
              <c:f>('Table2_Nutrition Data'!$E$2,'Table2_Nutrition Data'!$E$12)</c:f>
              <c:numCache>
                <c:formatCode>General</c:formatCode>
                <c:ptCount val="2"/>
                <c:pt idx="0">
                  <c:v>6</c:v>
                </c:pt>
                <c:pt idx="1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1-7148-96B6-0E1B9A5011D7}"/>
            </c:ext>
          </c:extLst>
        </c:ser>
        <c:ser>
          <c:idx val="1"/>
          <c:order val="1"/>
          <c:tx>
            <c:strRef>
              <c:f>'Table2_Nutrition Data'!$F$1</c:f>
              <c:strCache>
                <c:ptCount val="1"/>
                <c:pt idx="0">
                  <c:v>Sat Fat (g)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('Table2_Nutrition Data'!$A$2,'Table2_Nutrition Data'!$A$12)</c:f>
              <c:strCache>
                <c:ptCount val="2"/>
                <c:pt idx="0">
                  <c:v>Tagalongs/Peanut Butter Patties</c:v>
                </c:pt>
                <c:pt idx="1">
                  <c:v>Savannah Smiles</c:v>
                </c:pt>
              </c:strCache>
            </c:strRef>
          </c:cat>
          <c:val>
            <c:numRef>
              <c:f>('Table2_Nutrition Data'!$F$2,'Table2_Nutrition Data'!$F$12)</c:f>
              <c:numCache>
                <c:formatCode>General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41-7148-96B6-0E1B9A5011D7}"/>
            </c:ext>
          </c:extLst>
        </c:ser>
        <c:ser>
          <c:idx val="2"/>
          <c:order val="2"/>
          <c:tx>
            <c:strRef>
              <c:f>'Table2_Nutrition Data'!$G$1</c:f>
              <c:strCache>
                <c:ptCount val="1"/>
                <c:pt idx="0">
                  <c:v>Carbs (g)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('Table2_Nutrition Data'!$A$2,'Table2_Nutrition Data'!$A$12)</c:f>
              <c:strCache>
                <c:ptCount val="2"/>
                <c:pt idx="0">
                  <c:v>Tagalongs/Peanut Butter Patties</c:v>
                </c:pt>
                <c:pt idx="1">
                  <c:v>Savannah Smiles</c:v>
                </c:pt>
              </c:strCache>
            </c:strRef>
          </c:cat>
          <c:val>
            <c:numRef>
              <c:f>('Table2_Nutrition Data'!$G$2,'Table2_Nutrition Data'!$G$12)</c:f>
              <c:numCache>
                <c:formatCode>General</c:formatCode>
                <c:ptCount val="2"/>
                <c:pt idx="0">
                  <c:v>20.5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41-7148-96B6-0E1B9A5011D7}"/>
            </c:ext>
          </c:extLst>
        </c:ser>
        <c:ser>
          <c:idx val="3"/>
          <c:order val="3"/>
          <c:tx>
            <c:strRef>
              <c:f>'Table2_Nutrition Data'!$H$1</c:f>
              <c:strCache>
                <c:ptCount val="1"/>
                <c:pt idx="0">
                  <c:v>Fiber (g)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('Table2_Nutrition Data'!$A$2,'Table2_Nutrition Data'!$A$12)</c:f>
              <c:strCache>
                <c:ptCount val="2"/>
                <c:pt idx="0">
                  <c:v>Tagalongs/Peanut Butter Patties</c:v>
                </c:pt>
                <c:pt idx="1">
                  <c:v>Savannah Smiles</c:v>
                </c:pt>
              </c:strCache>
            </c:strRef>
          </c:cat>
          <c:val>
            <c:numRef>
              <c:f>('Table2_Nutrition Data'!$H$2,'Table2_Nutrition Data'!$H$12)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41-7148-96B6-0E1B9A5011D7}"/>
            </c:ext>
          </c:extLst>
        </c:ser>
        <c:ser>
          <c:idx val="4"/>
          <c:order val="4"/>
          <c:tx>
            <c:strRef>
              <c:f>'Table2_Nutrition Data'!$I$1</c:f>
              <c:strCache>
                <c:ptCount val="1"/>
                <c:pt idx="0">
                  <c:v>Sugars (g)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('Table2_Nutrition Data'!$A$2,'Table2_Nutrition Data'!$A$12)</c:f>
              <c:strCache>
                <c:ptCount val="2"/>
                <c:pt idx="0">
                  <c:v>Tagalongs/Peanut Butter Patties</c:v>
                </c:pt>
                <c:pt idx="1">
                  <c:v>Savannah Smiles</c:v>
                </c:pt>
              </c:strCache>
            </c:strRef>
          </c:cat>
          <c:val>
            <c:numRef>
              <c:f>('Table2_Nutrition Data'!$I$2,'Table2_Nutrition Data'!$I$12)</c:f>
              <c:numCache>
                <c:formatCode>General</c:formatCode>
                <c:ptCount val="2"/>
                <c:pt idx="0">
                  <c:v>5.5</c:v>
                </c:pt>
                <c:pt idx="1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41-7148-96B6-0E1B9A5011D7}"/>
            </c:ext>
          </c:extLst>
        </c:ser>
        <c:ser>
          <c:idx val="5"/>
          <c:order val="5"/>
          <c:tx>
            <c:strRef>
              <c:f>'Table2_Nutrition Data'!$J$1</c:f>
              <c:strCache>
                <c:ptCount val="1"/>
                <c:pt idx="0">
                  <c:v>Protein (g)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('Table2_Nutrition Data'!$A$2,'Table2_Nutrition Data'!$A$12)</c:f>
              <c:strCache>
                <c:ptCount val="2"/>
                <c:pt idx="0">
                  <c:v>Tagalongs/Peanut Butter Patties</c:v>
                </c:pt>
                <c:pt idx="1">
                  <c:v>Savannah Smiles</c:v>
                </c:pt>
              </c:strCache>
            </c:strRef>
          </c:cat>
          <c:val>
            <c:numRef>
              <c:f>('Table2_Nutrition Data'!$J$2,'Table2_Nutrition Data'!$J$12)</c:f>
              <c:numCache>
                <c:formatCode>General</c:formatCode>
                <c:ptCount val="2"/>
                <c:pt idx="0">
                  <c:v>1.5</c:v>
                </c:pt>
                <c:pt idx="1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41-7148-96B6-0E1B9A5011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45031343"/>
        <c:axId val="645044303"/>
      </c:barChart>
      <c:catAx>
        <c:axId val="64503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44303"/>
        <c:crosses val="autoZero"/>
        <c:auto val="1"/>
        <c:lblAlgn val="ctr"/>
        <c:lblOffset val="100"/>
        <c:noMultiLvlLbl val="0"/>
      </c:catAx>
      <c:valAx>
        <c:axId val="64504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Content in grams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3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Nutiritonal Content Composition of a Tagalong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'Table2_Nutrition Data'!$A$2</c:f>
              <c:strCache>
                <c:ptCount val="1"/>
                <c:pt idx="0">
                  <c:v>Tagalongs/Peanut Butter Patties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E0-3C4C-BF74-7B054F010E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E0-3C4C-BF74-7B054F010E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E0-3C4C-BF74-7B054F010E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E0-3C4C-BF74-7B054F010E6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DE0-3C4C-BF74-7B054F010E6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DE0-3C4C-BF74-7B054F010E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'Table2_Nutrition Data'!$E$1:$J$1</c:f>
              <c:strCache>
                <c:ptCount val="6"/>
                <c:pt idx="0">
                  <c:v>Fat (g)</c:v>
                </c:pt>
                <c:pt idx="1">
                  <c:v>Sat Fat (g)</c:v>
                </c:pt>
                <c:pt idx="2">
                  <c:v>Carbs (g)</c:v>
                </c:pt>
                <c:pt idx="3">
                  <c:v>Fiber (g)</c:v>
                </c:pt>
                <c:pt idx="4">
                  <c:v>Sugars (g)</c:v>
                </c:pt>
                <c:pt idx="5">
                  <c:v>Protein (g)</c:v>
                </c:pt>
              </c:strCache>
            </c:strRef>
          </c:cat>
          <c:val>
            <c:numRef>
              <c:f>'Table2_Nutrition Data'!$E$2:$J$2</c:f>
              <c:numCache>
                <c:formatCode>General</c:formatCode>
                <c:ptCount val="6"/>
                <c:pt idx="0">
                  <c:v>6</c:v>
                </c:pt>
                <c:pt idx="1">
                  <c:v>2.25</c:v>
                </c:pt>
                <c:pt idx="2">
                  <c:v>20.5</c:v>
                </c:pt>
                <c:pt idx="3">
                  <c:v>0.5</c:v>
                </c:pt>
                <c:pt idx="4">
                  <c:v>5.5</c:v>
                </c:pt>
                <c:pt idx="5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DE0-3C4C-BF74-7B054F010E6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[Assignment1ExcelRefresher.xlsx]Research Question Analysis!PivotTable1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Profit Lost by</a:t>
            </a:r>
            <a:r>
              <a:rPr lang="en-US" baseline="0"/>
              <a:t> Cookie Type</a:t>
            </a:r>
            <a:endParaRPr lang="en-US"/>
          </a:p>
        </c:rich>
      </c:tx>
      <c:layout>
        <c:manualLayout>
          <c:xMode val="edge"/>
          <c:yMode val="edge"/>
          <c:x val="0.26418888291782516"/>
          <c:y val="3.8970076548364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6689021916424487"/>
          <c:y val="0.14778009742519138"/>
          <c:w val="0.50955209233860599"/>
          <c:h val="0.804899095337508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'Research Question Analysis'!$C$10:$C$11</c:f>
              <c:strCache>
                <c:ptCount val="1"/>
                <c:pt idx="0">
                  <c:v>Lemonades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'Research Question Analysis'!$B$12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'Research Question Analysis'!$C$12</c:f>
              <c:numCache>
                <c:formatCode>General</c:formatCode>
                <c:ptCount val="1"/>
                <c:pt idx="0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27-4B14-8800-50BC1255D27F}"/>
            </c:ext>
          </c:extLst>
        </c:ser>
        <c:ser>
          <c:idx val="1"/>
          <c:order val="1"/>
          <c:tx>
            <c:strRef>
              <c:f>'Research Question Analysis'!$D$10:$D$11</c:f>
              <c:strCache>
                <c:ptCount val="1"/>
                <c:pt idx="0">
                  <c:v>Do-si-dos/Peanut Butter Sandwich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'Research Question Analysis'!$B$12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'Research Question Analysis'!$D$12</c:f>
              <c:numCache>
                <c:formatCode>General</c:formatCode>
                <c:ptCount val="1"/>
                <c:pt idx="0">
                  <c:v>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327-4B14-8800-50BC1255D27F}"/>
            </c:ext>
          </c:extLst>
        </c:ser>
        <c:ser>
          <c:idx val="2"/>
          <c:order val="2"/>
          <c:tx>
            <c:strRef>
              <c:f>'Research Question Analysis'!$E$10:$E$11</c:f>
              <c:strCache>
                <c:ptCount val="1"/>
                <c:pt idx="0">
                  <c:v>Thank U Berry Munch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'Research Question Analysis'!$B$12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'Research Question Analysis'!$E$12</c:f>
              <c:numCache>
                <c:formatCode>General</c:formatCode>
                <c:ptCount val="1"/>
                <c:pt idx="0">
                  <c:v>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327-4B14-8800-50BC1255D27F}"/>
            </c:ext>
          </c:extLst>
        </c:ser>
        <c:ser>
          <c:idx val="3"/>
          <c:order val="3"/>
          <c:tx>
            <c:strRef>
              <c:f>'Research Question Analysis'!$F$10:$F$11</c:f>
              <c:strCache>
                <c:ptCount val="1"/>
                <c:pt idx="0">
                  <c:v>Dulce de Leche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'Research Question Analysis'!$B$12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'Research Question Analysis'!$F$12</c:f>
              <c:numCache>
                <c:formatCode>General</c:formatCode>
                <c:ptCount val="1"/>
                <c:pt idx="0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327-4B14-8800-50BC1255D27F}"/>
            </c:ext>
          </c:extLst>
        </c:ser>
        <c:ser>
          <c:idx val="4"/>
          <c:order val="4"/>
          <c:tx>
            <c:strRef>
              <c:f>'Research Question Analysis'!$G$10:$G$11</c:f>
              <c:strCache>
                <c:ptCount val="1"/>
                <c:pt idx="0">
                  <c:v>Samoas/Carmel deLites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'Research Question Analysis'!$B$12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'Research Question Analysis'!$G$12</c:f>
              <c:numCache>
                <c:formatCode>General</c:formatCode>
                <c:ptCount val="1"/>
                <c:pt idx="0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327-4B14-8800-50BC1255D27F}"/>
            </c:ext>
          </c:extLst>
        </c:ser>
        <c:ser>
          <c:idx val="5"/>
          <c:order val="5"/>
          <c:tx>
            <c:strRef>
              <c:f>'Research Question Analysis'!$H$10:$H$11</c:f>
              <c:strCache>
                <c:ptCount val="1"/>
                <c:pt idx="0">
                  <c:v>Savannah Smiles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'Research Question Analysis'!$B$12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'Research Question Analysis'!$H$12</c:f>
              <c:numCache>
                <c:formatCode>General</c:formatCode>
                <c:ptCount val="1"/>
                <c:pt idx="0">
                  <c:v>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327-4B14-8800-50BC1255D27F}"/>
            </c:ext>
          </c:extLst>
        </c:ser>
        <c:ser>
          <c:idx val="6"/>
          <c:order val="6"/>
          <c:tx>
            <c:strRef>
              <c:f>'Research Question Analysis'!$I$10:$I$11</c:f>
              <c:strCache>
                <c:ptCount val="1"/>
                <c:pt idx="0">
                  <c:v>Tagalongs/Peanut Butter Patties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'Research Question Analysis'!$B$12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'Research Question Analysis'!$I$12</c:f>
              <c:numCache>
                <c:formatCode>General</c:formatCode>
                <c:ptCount val="1"/>
                <c:pt idx="0">
                  <c:v>-19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327-4B14-8800-50BC1255D27F}"/>
            </c:ext>
          </c:extLst>
        </c:ser>
        <c:ser>
          <c:idx val="7"/>
          <c:order val="7"/>
          <c:tx>
            <c:strRef>
              <c:f>'Research Question Analysis'!$J$10:$J$11</c:f>
              <c:strCache>
                <c:ptCount val="1"/>
                <c:pt idx="0">
                  <c:v>Mango Crèmes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'Research Question Analysis'!$B$12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'Research Question Analysis'!$J$12</c:f>
              <c:numCache>
                <c:formatCode>General</c:formatCode>
                <c:ptCount val="1"/>
                <c:pt idx="0">
                  <c:v>-33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327-4B14-8800-50BC1255D2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76251152"/>
        <c:axId val="1876251632"/>
      </c:barChart>
      <c:catAx>
        <c:axId val="1876251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6251632"/>
        <c:crosses val="autoZero"/>
        <c:auto val="1"/>
        <c:lblAlgn val="ctr"/>
        <c:lblOffset val="100"/>
        <c:noMultiLvlLbl val="0"/>
      </c:catAx>
      <c:valAx>
        <c:axId val="18762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Net profit lost in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2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[Assignment1ExcelRefresher.xlsx]Research Question Analysis!PivotTable3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Remaining</a:t>
            </a:r>
            <a:r>
              <a:rPr lang="en-US" b="1" baseline="0"/>
              <a:t> Boxes by Troop</a:t>
            </a:r>
            <a:endParaRPr lang="en-US" b="1"/>
          </a:p>
        </c:rich>
      </c:tx>
      <c:layout>
        <c:manualLayout>
          <c:xMode val="edge"/>
          <c:yMode val="edge"/>
          <c:x val="0.33559406050091306"/>
          <c:y val="2.96296296296296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573174932955364"/>
          <c:y val="0.11203717662076283"/>
          <c:w val="0.55215569407990672"/>
          <c:h val="0.71286691375107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'Research Question Analysis'!$C$49</c:f>
              <c:strCache>
                <c:ptCount val="1"/>
                <c:pt idx="0">
                  <c:v>Total Boxes Ordered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'Research Question Analysis'!$B$50:$B$53</c:f>
              <c:strCache>
                <c:ptCount val="3"/>
                <c:pt idx="0">
                  <c:v>Gamma</c:v>
                </c:pt>
                <c:pt idx="1">
                  <c:v>Alpha</c:v>
                </c:pt>
                <c:pt idx="2">
                  <c:v>Beta</c:v>
                </c:pt>
              </c:strCache>
            </c:strRef>
          </c:cat>
          <c:val>
            <c:numRef>
              <c:f>'Research Question Analysis'!$C$50:$C$53</c:f>
              <c:numCache>
                <c:formatCode>General</c:formatCode>
                <c:ptCount val="3"/>
                <c:pt idx="0">
                  <c:v>264</c:v>
                </c:pt>
                <c:pt idx="1">
                  <c:v>220</c:v>
                </c:pt>
                <c:pt idx="2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0-4ADC-A225-014D50DCC239}"/>
            </c:ext>
          </c:extLst>
        </c:ser>
        <c:ser>
          <c:idx val="1"/>
          <c:order val="1"/>
          <c:tx>
            <c:strRef>
              <c:f>'Research Question Analysis'!$D$49</c:f>
              <c:strCache>
                <c:ptCount val="1"/>
                <c:pt idx="0">
                  <c:v>Total Boxes Remaining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'Research Question Analysis'!$B$50:$B$53</c:f>
              <c:strCache>
                <c:ptCount val="3"/>
                <c:pt idx="0">
                  <c:v>Gamma</c:v>
                </c:pt>
                <c:pt idx="1">
                  <c:v>Alpha</c:v>
                </c:pt>
                <c:pt idx="2">
                  <c:v>Beta</c:v>
                </c:pt>
              </c:strCache>
            </c:strRef>
          </c:cat>
          <c:val>
            <c:numRef>
              <c:f>'Research Question Analysis'!$D$50:$D$53</c:f>
              <c:numCache>
                <c:formatCode>General</c:formatCode>
                <c:ptCount val="3"/>
                <c:pt idx="0">
                  <c:v>75</c:v>
                </c:pt>
                <c:pt idx="1">
                  <c:v>51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A0-4ADC-A225-014D50DCC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91279520"/>
        <c:axId val="2091286720"/>
      </c:barChart>
      <c:lineChart>
        <c:grouping val="standard"/>
        <c:varyColors val="0"/>
        <c:ser>
          <c:idx val="2"/>
          <c:order val="2"/>
          <c:tx>
            <c:strRef>
              <c:f>'Research Question Analysis'!$E$49</c:f>
              <c:strCache>
                <c:ptCount val="1"/>
                <c:pt idx="0">
                  <c:v>Boxes  Remaining Percentage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>
                <a:solidFill>
                  <a:schemeClr val="lt1"/>
                </a:solidFill>
              </a:ln>
              <a:effectLst/>
            </c:spPr>
          </c:marker>
          <c:cat>
            <c:strRef>
              <c:f>'Research Question Analysis'!$B$50:$B$53</c:f>
              <c:strCache>
                <c:ptCount val="3"/>
                <c:pt idx="0">
                  <c:v>Gamma</c:v>
                </c:pt>
                <c:pt idx="1">
                  <c:v>Alpha</c:v>
                </c:pt>
                <c:pt idx="2">
                  <c:v>Beta</c:v>
                </c:pt>
              </c:strCache>
            </c:strRef>
          </c:cat>
          <c:val>
            <c:numRef>
              <c:f>'Research Question Analysis'!$E$50:$E$53</c:f>
              <c:numCache>
                <c:formatCode>General</c:formatCode>
                <c:ptCount val="3"/>
                <c:pt idx="0">
                  <c:v>0.28409090909090912</c:v>
                </c:pt>
                <c:pt idx="1">
                  <c:v>0.23181818181818181</c:v>
                </c:pt>
                <c:pt idx="2">
                  <c:v>0.19886363636363635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A0-4ADC-A225-014D50DCC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944816"/>
        <c:axId val="1926948656"/>
      </c:lineChart>
      <c:catAx>
        <c:axId val="209127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Troop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286720"/>
        <c:crosses val="autoZero"/>
        <c:auto val="1"/>
        <c:lblAlgn val="ctr"/>
        <c:lblOffset val="100"/>
        <c:noMultiLvlLbl val="0"/>
      </c:catAx>
      <c:valAx>
        <c:axId val="20912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Boxes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279520"/>
        <c:crosses val="autoZero"/>
        <c:crossBetween val="between"/>
      </c:valAx>
      <c:valAx>
        <c:axId val="19269486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944816"/>
        <c:crosses val="max"/>
        <c:crossBetween val="between"/>
      </c:valAx>
      <c:catAx>
        <c:axId val="192694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6948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423904</xdr:colOff>
      <xdr:row>7</xdr:row>
      <xdr:rowOff>106432</xdr:rowOff>
    </xdr:from>
    <xdr:to>
      <xdr:col>17</xdr:col>
      <xdr:colOff>97733</xdr:colOff>
      <xdr:row>22</xdr:row>
      <xdr:rowOff>35429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6C9BF8-A19E-5E4B-BDE4-4CA2EB909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76200</xdr:rowOff>
    </xdr:from>
    <xdr:to>
      <xdr:col>7</xdr:col>
      <xdr:colOff>258749</xdr:colOff>
      <xdr:row>22</xdr:row>
      <xdr:rowOff>100133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999707-C795-4945-B9E3-590E9AA68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756796</xdr:colOff>
      <xdr:row>24</xdr:row>
      <xdr:rowOff>156780</xdr:rowOff>
    </xdr:from>
    <xdr:to>
      <xdr:col>11</xdr:col>
      <xdr:colOff>281707</xdr:colOff>
      <xdr:row>39</xdr:row>
      <xdr:rowOff>80580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E0145D-DC07-6848-A3B5-964237CD7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47624</xdr:rowOff>
    </xdr:from>
    <xdr:to>
      <xdr:col>1</xdr:col>
      <xdr:colOff>952500</xdr:colOff>
      <xdr:row>1</xdr:row>
      <xdr:rowOff>152399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6AC8504-F2B5-1823-56C6-9DA648A13ED4}"/>
            </a:ext>
          </a:extLst>
        </xdr:cNvPr>
        <xdr:cNvSpPr txBox="1"/>
      </xdr:nvSpPr>
      <xdr:spPr>
        <a:xfrm>
          <a:off x="57150" y="47624"/>
          <a:ext cx="177165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5a</a:t>
          </a:r>
          <a:r>
            <a:rPr lang="en-US" sz="1100" b="1" baseline="0"/>
            <a:t>)</a:t>
          </a:r>
          <a:endParaRPr lang="en-US" sz="1100" b="1"/>
        </a:p>
      </xdr:txBody>
    </xdr:sp>
    <xdr:clientData/>
  </xdr:twoCellAnchor>
  <xdr:twoCellAnchor>
    <xdr:from>
      <xdr:col>0</xdr:col>
      <xdr:colOff>114300</xdr:colOff>
      <xdr:row>10</xdr:row>
      <xdr:rowOff>161924</xdr:rowOff>
    </xdr:from>
    <xdr:to>
      <xdr:col>1</xdr:col>
      <xdr:colOff>1009650</xdr:colOff>
      <xdr:row>12</xdr:row>
      <xdr:rowOff>76199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47FF6A0-593D-4ED0-961E-9204E86ECB47}"/>
            </a:ext>
          </a:extLst>
        </xdr:cNvPr>
        <xdr:cNvSpPr txBox="1"/>
      </xdr:nvSpPr>
      <xdr:spPr>
        <a:xfrm>
          <a:off x="114300" y="2066924"/>
          <a:ext cx="177165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5b</a:t>
          </a:r>
          <a:r>
            <a:rPr lang="en-US" sz="1100" b="1" baseline="0"/>
            <a:t>)</a:t>
          </a:r>
          <a:endParaRPr lang="en-US" sz="1100" b="1"/>
        </a:p>
      </xdr:txBody>
    </xdr:sp>
    <xdr:clientData/>
  </xdr:twoCellAnchor>
  <xdr:twoCellAnchor>
    <xdr:from>
      <xdr:col>15</xdr:col>
      <xdr:colOff>409575</xdr:colOff>
      <xdr:row>2</xdr:row>
      <xdr:rowOff>171449</xdr:rowOff>
    </xdr:from>
    <xdr:to>
      <xdr:col>17</xdr:col>
      <xdr:colOff>1066800</xdr:colOff>
      <xdr:row>4</xdr:row>
      <xdr:rowOff>85724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3F9298FE-BB14-4763-A454-097164EB9BAD}"/>
            </a:ext>
          </a:extLst>
        </xdr:cNvPr>
        <xdr:cNvSpPr txBox="1"/>
      </xdr:nvSpPr>
      <xdr:spPr>
        <a:xfrm>
          <a:off x="18554700" y="552449"/>
          <a:ext cx="336232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5g</a:t>
          </a:r>
          <a:r>
            <a:rPr lang="en-US" sz="1100" b="1" baseline="0"/>
            <a:t>)</a:t>
          </a:r>
          <a:endParaRPr lang="en-US" sz="1100" b="1"/>
        </a:p>
      </xdr:txBody>
    </xdr:sp>
    <xdr:clientData/>
  </xdr:twoCellAnchor>
  <xdr:twoCellAnchor>
    <xdr:from>
      <xdr:col>6</xdr:col>
      <xdr:colOff>504825</xdr:colOff>
      <xdr:row>2</xdr:row>
      <xdr:rowOff>57149</xdr:rowOff>
    </xdr:from>
    <xdr:to>
      <xdr:col>13</xdr:col>
      <xdr:colOff>104775</xdr:colOff>
      <xdr:row>3</xdr:row>
      <xdr:rowOff>161924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E9AC1B6-7F36-4E3C-B419-CD5E04B75156}"/>
            </a:ext>
          </a:extLst>
        </xdr:cNvPr>
        <xdr:cNvSpPr txBox="1"/>
      </xdr:nvSpPr>
      <xdr:spPr>
        <a:xfrm>
          <a:off x="11363325" y="438149"/>
          <a:ext cx="491490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5e</a:t>
          </a:r>
          <a:r>
            <a:rPr lang="en-US" sz="1100" b="1" baseline="0"/>
            <a:t>)</a:t>
          </a:r>
          <a:endParaRPr lang="en-US" sz="1100" b="1"/>
        </a:p>
      </xdr:txBody>
    </xdr:sp>
    <xdr:clientData/>
  </xdr:twoCellAnchor>
  <xdr:twoCellAnchor>
    <xdr:from>
      <xdr:col>6</xdr:col>
      <xdr:colOff>1647825</xdr:colOff>
      <xdr:row>20</xdr:row>
      <xdr:rowOff>85725</xdr:rowOff>
    </xdr:from>
    <xdr:to>
      <xdr:col>9</xdr:col>
      <xdr:colOff>381000</xdr:colOff>
      <xdr:row>22</xdr:row>
      <xdr:rowOff>9524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7CE9D31-AFC4-489F-AF53-2A05F97A3C43}"/>
            </a:ext>
          </a:extLst>
        </xdr:cNvPr>
        <xdr:cNvSpPr txBox="1"/>
      </xdr:nvSpPr>
      <xdr:spPr>
        <a:xfrm>
          <a:off x="12506325" y="3895725"/>
          <a:ext cx="2847975" cy="3047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5f</a:t>
          </a:r>
          <a:r>
            <a:rPr lang="en-US" sz="1100" b="1" baseline="0"/>
            <a:t>)</a:t>
          </a:r>
          <a:endParaRPr lang="en-US" sz="1100" b="1"/>
        </a:p>
      </xdr:txBody>
    </xdr:sp>
    <xdr:clientData/>
  </xdr:twoCellAnchor>
  <xdr:twoCellAnchor>
    <xdr:from>
      <xdr:col>3</xdr:col>
      <xdr:colOff>714375</xdr:colOff>
      <xdr:row>0</xdr:row>
      <xdr:rowOff>95250</xdr:rowOff>
    </xdr:from>
    <xdr:to>
      <xdr:col>4</xdr:col>
      <xdr:colOff>1609725</xdr:colOff>
      <xdr:row>2</xdr:row>
      <xdr:rowOff>9525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E9414226-7A6B-40A9-80A8-F258E87EE03D}"/>
            </a:ext>
          </a:extLst>
        </xdr:cNvPr>
        <xdr:cNvSpPr txBox="1"/>
      </xdr:nvSpPr>
      <xdr:spPr>
        <a:xfrm>
          <a:off x="4981575" y="95250"/>
          <a:ext cx="303847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5c</a:t>
          </a:r>
          <a:r>
            <a:rPr lang="en-US" sz="1100" b="1" baseline="0"/>
            <a:t>)</a:t>
          </a:r>
          <a:endParaRPr lang="en-US" sz="1100" b="1"/>
        </a:p>
      </xdr:txBody>
    </xdr:sp>
    <xdr:clientData/>
  </xdr:twoCellAnchor>
  <xdr:twoCellAnchor>
    <xdr:from>
      <xdr:col>3</xdr:col>
      <xdr:colOff>542925</xdr:colOff>
      <xdr:row>16</xdr:row>
      <xdr:rowOff>114300</xdr:rowOff>
    </xdr:from>
    <xdr:to>
      <xdr:col>4</xdr:col>
      <xdr:colOff>1438275</xdr:colOff>
      <xdr:row>18</xdr:row>
      <xdr:rowOff>28575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2C9B94B6-82C3-4FA9-A303-164E118714B4}"/>
            </a:ext>
          </a:extLst>
        </xdr:cNvPr>
        <xdr:cNvSpPr txBox="1"/>
      </xdr:nvSpPr>
      <xdr:spPr>
        <a:xfrm>
          <a:off x="4810125" y="3162300"/>
          <a:ext cx="303847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5d</a:t>
          </a:r>
          <a:r>
            <a:rPr lang="en-US" sz="1100" b="1" baseline="0"/>
            <a:t>)</a:t>
          </a:r>
          <a:endParaRPr lang="en-US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</xdr:row>
      <xdr:rowOff>104775</xdr:rowOff>
    </xdr:from>
    <xdr:to>
      <xdr:col>7</xdr:col>
      <xdr:colOff>200025</xdr:colOff>
      <xdr:row>5</xdr:row>
      <xdr:rowOff>28574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42E25D-F2B4-F460-ED18-98080990F296}"/>
            </a:ext>
          </a:extLst>
        </xdr:cNvPr>
        <xdr:cNvSpPr txBox="1"/>
      </xdr:nvSpPr>
      <xdr:spPr>
        <a:xfrm>
          <a:off x="561975" y="295275"/>
          <a:ext cx="8534400" cy="6857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Question6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Q1:</a:t>
          </a:r>
          <a:r>
            <a:rPr lang="en-US" sz="1100" baseline="0"/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cookie lost the most profit? How much profit did the company lose total?</a:t>
          </a:r>
        </a:p>
        <a:p>
          <a:endParaRPr lang="en-US" sz="1100"/>
        </a:p>
      </xdr:txBody>
    </xdr:sp>
    <xdr:clientData/>
  </xdr:twoCellAnchor>
  <xdr:twoCellAnchor>
    <xdr:from>
      <xdr:col>1</xdr:col>
      <xdr:colOff>152401</xdr:colOff>
      <xdr:row>14</xdr:row>
      <xdr:rowOff>171450</xdr:rowOff>
    </xdr:from>
    <xdr:to>
      <xdr:col>5</xdr:col>
      <xdr:colOff>723901</xdr:colOff>
      <xdr:row>38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FE7689-6A91-C13D-C284-EA2FA6997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41</xdr:row>
      <xdr:rowOff>38100</xdr:rowOff>
    </xdr:from>
    <xdr:to>
      <xdr:col>6</xdr:col>
      <xdr:colOff>1428750</xdr:colOff>
      <xdr:row>44</xdr:row>
      <xdr:rowOff>152399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8FE32EA-1B45-430E-859F-01B3CDD82590}"/>
            </a:ext>
          </a:extLst>
        </xdr:cNvPr>
        <xdr:cNvSpPr txBox="1"/>
      </xdr:nvSpPr>
      <xdr:spPr>
        <a:xfrm>
          <a:off x="314325" y="7848600"/>
          <a:ext cx="8534400" cy="6857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Question6</a:t>
          </a:r>
        </a:p>
        <a:p>
          <a:pPr lvl="0"/>
          <a:r>
            <a:rPr lang="en-US" sz="1100"/>
            <a:t>Q2:</a:t>
          </a:r>
          <a:r>
            <a:rPr lang="en-US" sz="1100" baseline="0"/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What’s the percentage of boxes remaining compared to boxes ordered? Which troop hade the highest percentage of boxes remaining?</a:t>
          </a:r>
        </a:p>
        <a:p>
          <a:endParaRPr lang="en-US" sz="1100"/>
        </a:p>
      </xdr:txBody>
    </xdr:sp>
    <xdr:clientData/>
  </xdr:twoCellAnchor>
  <xdr:twoCellAnchor>
    <xdr:from>
      <xdr:col>1</xdr:col>
      <xdr:colOff>9524</xdr:colOff>
      <xdr:row>56</xdr:row>
      <xdr:rowOff>66675</xdr:rowOff>
    </xdr:from>
    <xdr:to>
      <xdr:col>6</xdr:col>
      <xdr:colOff>342900</xdr:colOff>
      <xdr:row>78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B512A8-898C-D909-1E8C-EB8D221E5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richo Timbol" refreshedDate="45098.671912152779" createdVersion="8" refreshedVersion="8" minRefreshableVersion="3" recordCount="66" xr:uid="{8989CE4B-35F7-4FD5-A2F1-4B6972F532C7}">
  <cacheSource type="worksheet">
    <worksheetSource name="Table1"/>
  </cacheSource>
  <cacheFields count="17">
    <cacheField name="Type of Cookie" numFmtId="0">
      <sharedItems count="11">
        <s v="Do-si-dos/Peanut Butter Sandwich"/>
        <s v="Dulce de Leche"/>
        <s v="Lemonades"/>
        <s v="Mango Crèmes"/>
        <s v="Samoas/Carmel deLites"/>
        <s v="Savannah Smiles"/>
        <s v="Tagalongs/Peanut Butter Patties"/>
        <s v="Thank U Berry Munch"/>
        <s v="Thanks-a-Lot"/>
        <s v="Thin Mints"/>
        <s v="Trefoils/Shortbread"/>
      </sharedItems>
    </cacheField>
    <cacheField name="Troop" numFmtId="0">
      <sharedItems count="3">
        <s v="Alpha"/>
        <s v="Beta"/>
        <s v="Gamma"/>
      </sharedItems>
    </cacheField>
    <cacheField name="Scout" numFmtId="0">
      <sharedItems count="6">
        <s v="Mary"/>
        <s v="Susie"/>
        <s v="Jackie"/>
        <s v="Kelly"/>
        <s v="Ellen"/>
        <s v="Katie"/>
      </sharedItems>
    </cacheField>
    <cacheField name="Boxes Ordered" numFmtId="0">
      <sharedItems containsSemiMixedTypes="0" containsString="0" containsNumber="1" containsInteger="1" minValue="8" maxValue="12" count="3">
        <n v="10"/>
        <n v="8"/>
        <n v="12"/>
      </sharedItems>
    </cacheField>
    <cacheField name="Boxes Sold" numFmtId="0">
      <sharedItems containsSemiMixedTypes="0" containsString="0" containsNumber="1" containsInteger="1" minValue="1" maxValue="12" count="11">
        <n v="8"/>
        <n v="7"/>
        <n v="5"/>
        <n v="10"/>
        <n v="9"/>
        <n v="6"/>
        <n v="4"/>
        <n v="3"/>
        <n v="12"/>
        <n v="1"/>
        <n v="11"/>
      </sharedItems>
    </cacheField>
    <cacheField name="Boxes Remaining" numFmtId="0">
      <sharedItems containsSemiMixedTypes="0" containsString="0" containsNumber="1" containsInteger="1" minValue="0" maxValue="11" count="9">
        <n v="2"/>
        <n v="3"/>
        <n v="5"/>
        <n v="0"/>
        <n v="1"/>
        <n v="4"/>
        <n v="6"/>
        <n v="7"/>
        <n v="11"/>
      </sharedItems>
    </cacheField>
    <cacheField name="Order Price per Box" numFmtId="0">
      <sharedItems containsSemiMixedTypes="0" containsString="0" containsNumber="1" minValue="2.5" maxValue="2.5"/>
    </cacheField>
    <cacheField name="Sale Price per Box" numFmtId="0">
      <sharedItems containsSemiMixedTypes="0" containsString="0" containsNumber="1" containsInteger="1" minValue="4" maxValue="4"/>
    </cacheField>
    <cacheField name="Cost of Boxes Ordered" numFmtId="0">
      <sharedItems containsSemiMixedTypes="0" containsString="0" containsNumber="1" containsInteger="1" minValue="20" maxValue="30"/>
    </cacheField>
    <cacheField name="Revenue From Boxes Sold" numFmtId="0">
      <sharedItems containsSemiMixedTypes="0" containsString="0" containsNumber="1" containsInteger="1" minValue="4" maxValue="48"/>
    </cacheField>
    <cacheField name="Net Profit" numFmtId="2">
      <sharedItems containsSemiMixedTypes="0" containsString="0" containsNumber="1" containsInteger="1" minValue="-26" maxValue="18" count="22">
        <n v="7"/>
        <n v="3"/>
        <n v="-5"/>
        <n v="15"/>
        <n v="11"/>
        <n v="-1"/>
        <n v="-9"/>
        <n v="-13"/>
        <n v="12"/>
        <n v="4"/>
        <n v="-4"/>
        <n v="0"/>
        <n v="8"/>
        <n v="-8"/>
        <n v="18"/>
        <n v="-10"/>
        <n v="2"/>
        <n v="-26"/>
        <n v="-2"/>
        <n v="6"/>
        <n v="10"/>
        <n v="14"/>
      </sharedItems>
    </cacheField>
    <cacheField name="Cookies per Box" numFmtId="0">
      <sharedItems containsSemiMixedTypes="0" containsString="0" containsNumber="1" containsInteger="1" minValue="14" maxValue="40"/>
    </cacheField>
    <cacheField name="Calories per Box" numFmtId="0">
      <sharedItems containsSemiMixedTypes="0" containsString="0" containsNumber="1" containsInteger="1" minValue="700" maxValue="1428"/>
    </cacheField>
    <cacheField name="Calories in Boxes Sold" numFmtId="0">
      <sharedItems containsSemiMixedTypes="0" containsString="0" containsNumber="1" containsInteger="1" minValue="1260" maxValue="17136" count="37">
        <n v="7632"/>
        <n v="5600"/>
        <n v="9600"/>
        <n v="6300"/>
        <n v="11200"/>
        <n v="9996"/>
        <n v="8400"/>
        <n v="12000"/>
        <n v="11520"/>
        <n v="7840"/>
        <n v="9540"/>
        <n v="7200"/>
        <n v="8820"/>
        <n v="2800"/>
        <n v="4284"/>
        <n v="4200"/>
        <n v="12800"/>
        <n v="4800"/>
        <n v="8960"/>
        <n v="4900"/>
        <n v="8568"/>
        <n v="6720"/>
        <n v="10240"/>
        <n v="3816"/>
        <n v="2100"/>
        <n v="5712"/>
        <n v="3360"/>
        <n v="11448"/>
        <n v="4000"/>
        <n v="1260"/>
        <n v="7560"/>
        <n v="6678"/>
        <n v="6400"/>
        <n v="10800"/>
        <n v="17136"/>
        <n v="10080"/>
        <n v="12320"/>
      </sharedItems>
    </cacheField>
    <cacheField name="Total Number of Cookies Sold" numFmtId="0">
      <sharedItems containsSemiMixedTypes="0" containsString="0" containsNumber="1" containsInteger="1" minValue="21" maxValue="440" count="34">
        <n v="144"/>
        <n v="140"/>
        <n v="128"/>
        <n v="105"/>
        <n v="160"/>
        <n v="225"/>
        <n v="147"/>
        <n v="288"/>
        <n v="280"/>
        <n v="180"/>
        <n v="96"/>
        <n v="112"/>
        <n v="100"/>
        <n v="63"/>
        <n v="70"/>
        <n v="320"/>
        <n v="400"/>
        <n v="120"/>
        <n v="64"/>
        <n v="175"/>
        <n v="126"/>
        <n v="256"/>
        <n v="72"/>
        <n v="75"/>
        <n v="84"/>
        <n v="56"/>
        <n v="200"/>
        <n v="216"/>
        <n v="21"/>
        <n v="80"/>
        <n v="300"/>
        <n v="252"/>
        <n v="168"/>
        <n v="440"/>
      </sharedItems>
    </cacheField>
    <cacheField name="Field1" numFmtId="0" formula=" 0" databaseField="0"/>
    <cacheField name="Percent Remaining" numFmtId="0" formula="'Boxes Remaining'/'Boxes Order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x v="0"/>
    <x v="0"/>
    <x v="0"/>
    <x v="0"/>
    <x v="0"/>
    <x v="0"/>
    <n v="2.5"/>
    <n v="4"/>
    <n v="25"/>
    <n v="32"/>
    <x v="0"/>
    <n v="18"/>
    <n v="954"/>
    <x v="0"/>
    <x v="0"/>
  </r>
  <r>
    <x v="1"/>
    <x v="0"/>
    <x v="0"/>
    <x v="0"/>
    <x v="1"/>
    <x v="1"/>
    <n v="2.5"/>
    <n v="4"/>
    <n v="25"/>
    <n v="28"/>
    <x v="1"/>
    <n v="20"/>
    <n v="800"/>
    <x v="1"/>
    <x v="1"/>
  </r>
  <r>
    <x v="2"/>
    <x v="0"/>
    <x v="0"/>
    <x v="0"/>
    <x v="0"/>
    <x v="0"/>
    <n v="2.5"/>
    <n v="4"/>
    <n v="25"/>
    <n v="32"/>
    <x v="0"/>
    <n v="16"/>
    <n v="1200"/>
    <x v="2"/>
    <x v="2"/>
  </r>
  <r>
    <x v="3"/>
    <x v="0"/>
    <x v="0"/>
    <x v="0"/>
    <x v="2"/>
    <x v="2"/>
    <n v="2.5"/>
    <n v="4"/>
    <n v="25"/>
    <n v="20"/>
    <x v="2"/>
    <n v="21"/>
    <n v="1260"/>
    <x v="3"/>
    <x v="3"/>
  </r>
  <r>
    <x v="4"/>
    <x v="0"/>
    <x v="0"/>
    <x v="0"/>
    <x v="3"/>
    <x v="3"/>
    <n v="2.5"/>
    <n v="4"/>
    <n v="25"/>
    <n v="40"/>
    <x v="3"/>
    <n v="16"/>
    <n v="1120"/>
    <x v="4"/>
    <x v="4"/>
  </r>
  <r>
    <x v="5"/>
    <x v="0"/>
    <x v="0"/>
    <x v="0"/>
    <x v="4"/>
    <x v="4"/>
    <n v="2.5"/>
    <n v="4"/>
    <n v="25"/>
    <n v="36"/>
    <x v="4"/>
    <n v="25"/>
    <n v="700"/>
    <x v="3"/>
    <x v="5"/>
  </r>
  <r>
    <x v="6"/>
    <x v="0"/>
    <x v="0"/>
    <x v="0"/>
    <x v="1"/>
    <x v="1"/>
    <n v="2.5"/>
    <n v="4"/>
    <n v="25"/>
    <n v="28"/>
    <x v="1"/>
    <n v="21"/>
    <n v="1428"/>
    <x v="5"/>
    <x v="6"/>
  </r>
  <r>
    <x v="7"/>
    <x v="0"/>
    <x v="0"/>
    <x v="0"/>
    <x v="3"/>
    <x v="3"/>
    <n v="2.5"/>
    <n v="4"/>
    <n v="25"/>
    <n v="40"/>
    <x v="3"/>
    <n v="14"/>
    <n v="840"/>
    <x v="6"/>
    <x v="1"/>
  </r>
  <r>
    <x v="8"/>
    <x v="0"/>
    <x v="0"/>
    <x v="0"/>
    <x v="3"/>
    <x v="3"/>
    <n v="2.5"/>
    <n v="4"/>
    <n v="25"/>
    <n v="40"/>
    <x v="3"/>
    <n v="16"/>
    <n v="1200"/>
    <x v="7"/>
    <x v="4"/>
  </r>
  <r>
    <x v="9"/>
    <x v="0"/>
    <x v="0"/>
    <x v="0"/>
    <x v="4"/>
    <x v="4"/>
    <n v="2.5"/>
    <n v="4"/>
    <n v="25"/>
    <n v="36"/>
    <x v="4"/>
    <n v="32"/>
    <n v="1280"/>
    <x v="8"/>
    <x v="7"/>
  </r>
  <r>
    <x v="10"/>
    <x v="0"/>
    <x v="0"/>
    <x v="0"/>
    <x v="1"/>
    <x v="1"/>
    <n v="2.5"/>
    <n v="4"/>
    <n v="25"/>
    <n v="28"/>
    <x v="1"/>
    <n v="40"/>
    <n v="1120"/>
    <x v="9"/>
    <x v="8"/>
  </r>
  <r>
    <x v="0"/>
    <x v="0"/>
    <x v="1"/>
    <x v="0"/>
    <x v="3"/>
    <x v="3"/>
    <n v="2.5"/>
    <n v="4"/>
    <n v="25"/>
    <n v="40"/>
    <x v="3"/>
    <n v="18"/>
    <n v="954"/>
    <x v="10"/>
    <x v="9"/>
  </r>
  <r>
    <x v="1"/>
    <x v="0"/>
    <x v="1"/>
    <x v="0"/>
    <x v="1"/>
    <x v="1"/>
    <n v="2.5"/>
    <n v="4"/>
    <n v="25"/>
    <n v="28"/>
    <x v="1"/>
    <n v="20"/>
    <n v="800"/>
    <x v="1"/>
    <x v="1"/>
  </r>
  <r>
    <x v="2"/>
    <x v="0"/>
    <x v="1"/>
    <x v="0"/>
    <x v="5"/>
    <x v="5"/>
    <n v="2.5"/>
    <n v="4"/>
    <n v="25"/>
    <n v="24"/>
    <x v="5"/>
    <n v="16"/>
    <n v="1200"/>
    <x v="11"/>
    <x v="10"/>
  </r>
  <r>
    <x v="3"/>
    <x v="0"/>
    <x v="1"/>
    <x v="0"/>
    <x v="1"/>
    <x v="1"/>
    <n v="2.5"/>
    <n v="4"/>
    <n v="25"/>
    <n v="28"/>
    <x v="1"/>
    <n v="21"/>
    <n v="1260"/>
    <x v="12"/>
    <x v="6"/>
  </r>
  <r>
    <x v="4"/>
    <x v="0"/>
    <x v="1"/>
    <x v="0"/>
    <x v="1"/>
    <x v="1"/>
    <n v="2.5"/>
    <n v="4"/>
    <n v="25"/>
    <n v="28"/>
    <x v="1"/>
    <n v="16"/>
    <n v="1120"/>
    <x v="9"/>
    <x v="11"/>
  </r>
  <r>
    <x v="5"/>
    <x v="0"/>
    <x v="1"/>
    <x v="0"/>
    <x v="6"/>
    <x v="6"/>
    <n v="2.5"/>
    <n v="4"/>
    <n v="25"/>
    <n v="16"/>
    <x v="6"/>
    <n v="25"/>
    <n v="700"/>
    <x v="13"/>
    <x v="12"/>
  </r>
  <r>
    <x v="6"/>
    <x v="0"/>
    <x v="1"/>
    <x v="0"/>
    <x v="7"/>
    <x v="7"/>
    <n v="2.5"/>
    <n v="4"/>
    <n v="25"/>
    <n v="12"/>
    <x v="7"/>
    <n v="21"/>
    <n v="1428"/>
    <x v="14"/>
    <x v="13"/>
  </r>
  <r>
    <x v="7"/>
    <x v="0"/>
    <x v="1"/>
    <x v="0"/>
    <x v="2"/>
    <x v="2"/>
    <n v="2.5"/>
    <n v="4"/>
    <n v="25"/>
    <n v="20"/>
    <x v="2"/>
    <n v="14"/>
    <n v="840"/>
    <x v="15"/>
    <x v="14"/>
  </r>
  <r>
    <x v="8"/>
    <x v="0"/>
    <x v="1"/>
    <x v="0"/>
    <x v="3"/>
    <x v="3"/>
    <n v="2.5"/>
    <n v="4"/>
    <n v="25"/>
    <n v="40"/>
    <x v="3"/>
    <n v="16"/>
    <n v="1200"/>
    <x v="7"/>
    <x v="4"/>
  </r>
  <r>
    <x v="9"/>
    <x v="0"/>
    <x v="1"/>
    <x v="0"/>
    <x v="3"/>
    <x v="3"/>
    <n v="2.5"/>
    <n v="4"/>
    <n v="25"/>
    <n v="40"/>
    <x v="3"/>
    <n v="32"/>
    <n v="1280"/>
    <x v="16"/>
    <x v="15"/>
  </r>
  <r>
    <x v="10"/>
    <x v="0"/>
    <x v="1"/>
    <x v="0"/>
    <x v="3"/>
    <x v="3"/>
    <n v="2.5"/>
    <n v="4"/>
    <n v="25"/>
    <n v="40"/>
    <x v="3"/>
    <n v="40"/>
    <n v="1120"/>
    <x v="4"/>
    <x v="16"/>
  </r>
  <r>
    <x v="0"/>
    <x v="1"/>
    <x v="2"/>
    <x v="1"/>
    <x v="0"/>
    <x v="3"/>
    <n v="2.5"/>
    <n v="4"/>
    <n v="20"/>
    <n v="32"/>
    <x v="8"/>
    <n v="18"/>
    <n v="954"/>
    <x v="0"/>
    <x v="0"/>
  </r>
  <r>
    <x v="1"/>
    <x v="1"/>
    <x v="2"/>
    <x v="1"/>
    <x v="5"/>
    <x v="0"/>
    <n v="2.5"/>
    <n v="4"/>
    <n v="20"/>
    <n v="24"/>
    <x v="9"/>
    <n v="20"/>
    <n v="800"/>
    <x v="17"/>
    <x v="17"/>
  </r>
  <r>
    <x v="2"/>
    <x v="1"/>
    <x v="2"/>
    <x v="1"/>
    <x v="6"/>
    <x v="5"/>
    <n v="2.5"/>
    <n v="4"/>
    <n v="20"/>
    <n v="16"/>
    <x v="10"/>
    <n v="16"/>
    <n v="1200"/>
    <x v="17"/>
    <x v="18"/>
  </r>
  <r>
    <x v="3"/>
    <x v="1"/>
    <x v="2"/>
    <x v="1"/>
    <x v="2"/>
    <x v="1"/>
    <n v="2.5"/>
    <n v="4"/>
    <n v="20"/>
    <n v="20"/>
    <x v="11"/>
    <n v="21"/>
    <n v="1260"/>
    <x v="3"/>
    <x v="3"/>
  </r>
  <r>
    <x v="4"/>
    <x v="1"/>
    <x v="2"/>
    <x v="1"/>
    <x v="0"/>
    <x v="3"/>
    <n v="2.5"/>
    <n v="4"/>
    <n v="20"/>
    <n v="32"/>
    <x v="8"/>
    <n v="16"/>
    <n v="1120"/>
    <x v="18"/>
    <x v="2"/>
  </r>
  <r>
    <x v="5"/>
    <x v="1"/>
    <x v="2"/>
    <x v="1"/>
    <x v="1"/>
    <x v="4"/>
    <n v="2.5"/>
    <n v="4"/>
    <n v="20"/>
    <n v="28"/>
    <x v="12"/>
    <n v="25"/>
    <n v="700"/>
    <x v="19"/>
    <x v="19"/>
  </r>
  <r>
    <x v="6"/>
    <x v="1"/>
    <x v="2"/>
    <x v="1"/>
    <x v="5"/>
    <x v="0"/>
    <n v="2.5"/>
    <n v="4"/>
    <n v="20"/>
    <n v="24"/>
    <x v="9"/>
    <n v="21"/>
    <n v="1428"/>
    <x v="20"/>
    <x v="20"/>
  </r>
  <r>
    <x v="7"/>
    <x v="1"/>
    <x v="2"/>
    <x v="1"/>
    <x v="0"/>
    <x v="3"/>
    <n v="2.5"/>
    <n v="4"/>
    <n v="20"/>
    <n v="32"/>
    <x v="8"/>
    <n v="14"/>
    <n v="840"/>
    <x v="21"/>
    <x v="11"/>
  </r>
  <r>
    <x v="8"/>
    <x v="1"/>
    <x v="2"/>
    <x v="1"/>
    <x v="1"/>
    <x v="4"/>
    <n v="2.5"/>
    <n v="4"/>
    <n v="20"/>
    <n v="28"/>
    <x v="12"/>
    <n v="16"/>
    <n v="1200"/>
    <x v="6"/>
    <x v="11"/>
  </r>
  <r>
    <x v="9"/>
    <x v="1"/>
    <x v="2"/>
    <x v="1"/>
    <x v="0"/>
    <x v="3"/>
    <n v="2.5"/>
    <n v="4"/>
    <n v="20"/>
    <n v="32"/>
    <x v="8"/>
    <n v="32"/>
    <n v="1280"/>
    <x v="22"/>
    <x v="21"/>
  </r>
  <r>
    <x v="10"/>
    <x v="1"/>
    <x v="2"/>
    <x v="1"/>
    <x v="0"/>
    <x v="3"/>
    <n v="2.5"/>
    <n v="4"/>
    <n v="20"/>
    <n v="32"/>
    <x v="8"/>
    <n v="40"/>
    <n v="1120"/>
    <x v="18"/>
    <x v="15"/>
  </r>
  <r>
    <x v="0"/>
    <x v="1"/>
    <x v="3"/>
    <x v="1"/>
    <x v="6"/>
    <x v="5"/>
    <n v="2.5"/>
    <n v="4"/>
    <n v="20"/>
    <n v="16"/>
    <x v="10"/>
    <n v="18"/>
    <n v="954"/>
    <x v="23"/>
    <x v="22"/>
  </r>
  <r>
    <x v="1"/>
    <x v="1"/>
    <x v="3"/>
    <x v="1"/>
    <x v="1"/>
    <x v="4"/>
    <n v="2.5"/>
    <n v="4"/>
    <n v="20"/>
    <n v="28"/>
    <x v="12"/>
    <n v="20"/>
    <n v="800"/>
    <x v="1"/>
    <x v="1"/>
  </r>
  <r>
    <x v="2"/>
    <x v="1"/>
    <x v="3"/>
    <x v="1"/>
    <x v="0"/>
    <x v="3"/>
    <n v="2.5"/>
    <n v="4"/>
    <n v="20"/>
    <n v="32"/>
    <x v="8"/>
    <n v="16"/>
    <n v="1200"/>
    <x v="2"/>
    <x v="2"/>
  </r>
  <r>
    <x v="3"/>
    <x v="1"/>
    <x v="3"/>
    <x v="1"/>
    <x v="1"/>
    <x v="4"/>
    <n v="2.5"/>
    <n v="4"/>
    <n v="20"/>
    <n v="28"/>
    <x v="12"/>
    <n v="21"/>
    <n v="1260"/>
    <x v="12"/>
    <x v="6"/>
  </r>
  <r>
    <x v="4"/>
    <x v="1"/>
    <x v="3"/>
    <x v="1"/>
    <x v="0"/>
    <x v="3"/>
    <n v="2.5"/>
    <n v="4"/>
    <n v="20"/>
    <n v="32"/>
    <x v="8"/>
    <n v="16"/>
    <n v="1120"/>
    <x v="18"/>
    <x v="2"/>
  </r>
  <r>
    <x v="5"/>
    <x v="1"/>
    <x v="3"/>
    <x v="1"/>
    <x v="7"/>
    <x v="2"/>
    <n v="2.5"/>
    <n v="4"/>
    <n v="20"/>
    <n v="12"/>
    <x v="13"/>
    <n v="25"/>
    <n v="700"/>
    <x v="24"/>
    <x v="23"/>
  </r>
  <r>
    <x v="6"/>
    <x v="1"/>
    <x v="3"/>
    <x v="1"/>
    <x v="6"/>
    <x v="5"/>
    <n v="2.5"/>
    <n v="4"/>
    <n v="20"/>
    <n v="16"/>
    <x v="10"/>
    <n v="21"/>
    <n v="1428"/>
    <x v="25"/>
    <x v="24"/>
  </r>
  <r>
    <x v="7"/>
    <x v="1"/>
    <x v="3"/>
    <x v="1"/>
    <x v="6"/>
    <x v="5"/>
    <n v="2.5"/>
    <n v="4"/>
    <n v="20"/>
    <n v="16"/>
    <x v="10"/>
    <n v="14"/>
    <n v="840"/>
    <x v="26"/>
    <x v="25"/>
  </r>
  <r>
    <x v="8"/>
    <x v="1"/>
    <x v="3"/>
    <x v="1"/>
    <x v="0"/>
    <x v="3"/>
    <n v="2.5"/>
    <n v="4"/>
    <n v="20"/>
    <n v="32"/>
    <x v="8"/>
    <n v="16"/>
    <n v="1200"/>
    <x v="2"/>
    <x v="2"/>
  </r>
  <r>
    <x v="9"/>
    <x v="1"/>
    <x v="3"/>
    <x v="1"/>
    <x v="0"/>
    <x v="3"/>
    <n v="2.5"/>
    <n v="4"/>
    <n v="20"/>
    <n v="32"/>
    <x v="8"/>
    <n v="32"/>
    <n v="1280"/>
    <x v="22"/>
    <x v="21"/>
  </r>
  <r>
    <x v="10"/>
    <x v="1"/>
    <x v="3"/>
    <x v="1"/>
    <x v="2"/>
    <x v="1"/>
    <n v="2.5"/>
    <n v="4"/>
    <n v="20"/>
    <n v="20"/>
    <x v="11"/>
    <n v="40"/>
    <n v="1120"/>
    <x v="1"/>
    <x v="26"/>
  </r>
  <r>
    <x v="0"/>
    <x v="2"/>
    <x v="4"/>
    <x v="2"/>
    <x v="8"/>
    <x v="3"/>
    <n v="2.5"/>
    <n v="4"/>
    <n v="30"/>
    <n v="48"/>
    <x v="14"/>
    <n v="18"/>
    <n v="954"/>
    <x v="27"/>
    <x v="27"/>
  </r>
  <r>
    <x v="1"/>
    <x v="2"/>
    <x v="4"/>
    <x v="2"/>
    <x v="2"/>
    <x v="7"/>
    <n v="2.5"/>
    <n v="4"/>
    <n v="30"/>
    <n v="20"/>
    <x v="15"/>
    <n v="20"/>
    <n v="800"/>
    <x v="28"/>
    <x v="12"/>
  </r>
  <r>
    <x v="2"/>
    <x v="2"/>
    <x v="4"/>
    <x v="2"/>
    <x v="0"/>
    <x v="5"/>
    <n v="2.5"/>
    <n v="4"/>
    <n v="30"/>
    <n v="32"/>
    <x v="16"/>
    <n v="16"/>
    <n v="1200"/>
    <x v="2"/>
    <x v="2"/>
  </r>
  <r>
    <x v="3"/>
    <x v="2"/>
    <x v="4"/>
    <x v="2"/>
    <x v="9"/>
    <x v="8"/>
    <n v="2.5"/>
    <n v="4"/>
    <n v="30"/>
    <n v="4"/>
    <x v="17"/>
    <n v="21"/>
    <n v="1260"/>
    <x v="29"/>
    <x v="28"/>
  </r>
  <r>
    <x v="4"/>
    <x v="2"/>
    <x v="4"/>
    <x v="2"/>
    <x v="2"/>
    <x v="7"/>
    <n v="2.5"/>
    <n v="4"/>
    <n v="30"/>
    <n v="20"/>
    <x v="15"/>
    <n v="16"/>
    <n v="1120"/>
    <x v="1"/>
    <x v="29"/>
  </r>
  <r>
    <x v="5"/>
    <x v="2"/>
    <x v="4"/>
    <x v="2"/>
    <x v="0"/>
    <x v="5"/>
    <n v="2.5"/>
    <n v="4"/>
    <n v="30"/>
    <n v="32"/>
    <x v="16"/>
    <n v="25"/>
    <n v="700"/>
    <x v="1"/>
    <x v="26"/>
  </r>
  <r>
    <x v="6"/>
    <x v="2"/>
    <x v="4"/>
    <x v="2"/>
    <x v="1"/>
    <x v="2"/>
    <n v="2.5"/>
    <n v="4"/>
    <n v="30"/>
    <n v="28"/>
    <x v="18"/>
    <n v="21"/>
    <n v="1428"/>
    <x v="5"/>
    <x v="6"/>
  </r>
  <r>
    <x v="7"/>
    <x v="2"/>
    <x v="4"/>
    <x v="2"/>
    <x v="4"/>
    <x v="1"/>
    <n v="2.5"/>
    <n v="4"/>
    <n v="30"/>
    <n v="36"/>
    <x v="19"/>
    <n v="14"/>
    <n v="840"/>
    <x v="30"/>
    <x v="20"/>
  </r>
  <r>
    <x v="8"/>
    <x v="2"/>
    <x v="4"/>
    <x v="2"/>
    <x v="3"/>
    <x v="0"/>
    <n v="2.5"/>
    <n v="4"/>
    <n v="30"/>
    <n v="40"/>
    <x v="20"/>
    <n v="16"/>
    <n v="1200"/>
    <x v="7"/>
    <x v="4"/>
  </r>
  <r>
    <x v="9"/>
    <x v="2"/>
    <x v="4"/>
    <x v="2"/>
    <x v="3"/>
    <x v="0"/>
    <n v="2.5"/>
    <n v="4"/>
    <n v="30"/>
    <n v="40"/>
    <x v="20"/>
    <n v="32"/>
    <n v="1280"/>
    <x v="16"/>
    <x v="15"/>
  </r>
  <r>
    <x v="10"/>
    <x v="2"/>
    <x v="4"/>
    <x v="2"/>
    <x v="3"/>
    <x v="0"/>
    <n v="2.5"/>
    <n v="4"/>
    <n v="30"/>
    <n v="40"/>
    <x v="20"/>
    <n v="40"/>
    <n v="1120"/>
    <x v="4"/>
    <x v="16"/>
  </r>
  <r>
    <x v="0"/>
    <x v="2"/>
    <x v="5"/>
    <x v="2"/>
    <x v="1"/>
    <x v="2"/>
    <n v="2.5"/>
    <n v="4"/>
    <n v="30"/>
    <n v="28"/>
    <x v="18"/>
    <n v="18"/>
    <n v="954"/>
    <x v="31"/>
    <x v="20"/>
  </r>
  <r>
    <x v="1"/>
    <x v="2"/>
    <x v="5"/>
    <x v="2"/>
    <x v="0"/>
    <x v="5"/>
    <n v="2.5"/>
    <n v="4"/>
    <n v="30"/>
    <n v="32"/>
    <x v="16"/>
    <n v="20"/>
    <n v="800"/>
    <x v="32"/>
    <x v="4"/>
  </r>
  <r>
    <x v="2"/>
    <x v="2"/>
    <x v="5"/>
    <x v="2"/>
    <x v="4"/>
    <x v="1"/>
    <n v="2.5"/>
    <n v="4"/>
    <n v="30"/>
    <n v="36"/>
    <x v="19"/>
    <n v="16"/>
    <n v="1200"/>
    <x v="33"/>
    <x v="0"/>
  </r>
  <r>
    <x v="3"/>
    <x v="2"/>
    <x v="5"/>
    <x v="2"/>
    <x v="1"/>
    <x v="2"/>
    <n v="2.5"/>
    <n v="4"/>
    <n v="30"/>
    <n v="28"/>
    <x v="18"/>
    <n v="21"/>
    <n v="1260"/>
    <x v="12"/>
    <x v="6"/>
  </r>
  <r>
    <x v="4"/>
    <x v="2"/>
    <x v="5"/>
    <x v="2"/>
    <x v="0"/>
    <x v="5"/>
    <n v="2.5"/>
    <n v="4"/>
    <n v="30"/>
    <n v="32"/>
    <x v="16"/>
    <n v="16"/>
    <n v="1120"/>
    <x v="18"/>
    <x v="2"/>
  </r>
  <r>
    <x v="5"/>
    <x v="2"/>
    <x v="5"/>
    <x v="2"/>
    <x v="8"/>
    <x v="3"/>
    <n v="2.5"/>
    <n v="4"/>
    <n v="30"/>
    <n v="48"/>
    <x v="14"/>
    <n v="25"/>
    <n v="700"/>
    <x v="6"/>
    <x v="30"/>
  </r>
  <r>
    <x v="6"/>
    <x v="2"/>
    <x v="5"/>
    <x v="2"/>
    <x v="8"/>
    <x v="3"/>
    <n v="2.5"/>
    <n v="4"/>
    <n v="30"/>
    <n v="48"/>
    <x v="14"/>
    <n v="21"/>
    <n v="1428"/>
    <x v="34"/>
    <x v="31"/>
  </r>
  <r>
    <x v="7"/>
    <x v="2"/>
    <x v="5"/>
    <x v="2"/>
    <x v="8"/>
    <x v="3"/>
    <n v="2.5"/>
    <n v="4"/>
    <n v="30"/>
    <n v="48"/>
    <x v="14"/>
    <n v="14"/>
    <n v="840"/>
    <x v="35"/>
    <x v="32"/>
  </r>
  <r>
    <x v="8"/>
    <x v="2"/>
    <x v="5"/>
    <x v="2"/>
    <x v="0"/>
    <x v="5"/>
    <n v="2.5"/>
    <n v="4"/>
    <n v="30"/>
    <n v="32"/>
    <x v="16"/>
    <n v="16"/>
    <n v="1200"/>
    <x v="2"/>
    <x v="2"/>
  </r>
  <r>
    <x v="9"/>
    <x v="2"/>
    <x v="5"/>
    <x v="2"/>
    <x v="3"/>
    <x v="0"/>
    <n v="2.5"/>
    <n v="4"/>
    <n v="30"/>
    <n v="40"/>
    <x v="20"/>
    <n v="32"/>
    <n v="1280"/>
    <x v="16"/>
    <x v="15"/>
  </r>
  <r>
    <x v="10"/>
    <x v="2"/>
    <x v="5"/>
    <x v="2"/>
    <x v="10"/>
    <x v="4"/>
    <n v="2.5"/>
    <n v="4"/>
    <n v="30"/>
    <n v="44"/>
    <x v="21"/>
    <n v="40"/>
    <n v="1120"/>
    <x v="36"/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07A645-354C-49B6-BDCA-1DF84835B5D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:B26" firstHeaderRow="1" firstDataRow="1" firstDataCol="1"/>
  <pivotFields count="17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7">
        <item x="4"/>
        <item x="2"/>
        <item x="5"/>
        <item x="3"/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Boxes Sol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E4C75F-8F39-4C2C-B286-725641D1F5B3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6:R10" firstHeaderRow="0" firstDataRow="1" firstDataCol="1"/>
  <pivotFields count="17"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 sortType="ascending">
      <items count="7">
        <item x="4"/>
        <item x="2"/>
        <item x="5"/>
        <item x="3"/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38">
        <item x="29"/>
        <item x="24"/>
        <item x="13"/>
        <item x="26"/>
        <item x="23"/>
        <item x="28"/>
        <item x="15"/>
        <item x="14"/>
        <item x="17"/>
        <item x="19"/>
        <item x="1"/>
        <item x="25"/>
        <item x="3"/>
        <item x="32"/>
        <item x="31"/>
        <item x="21"/>
        <item x="11"/>
        <item x="30"/>
        <item x="0"/>
        <item x="9"/>
        <item x="6"/>
        <item x="20"/>
        <item x="12"/>
        <item x="18"/>
        <item x="10"/>
        <item x="2"/>
        <item x="5"/>
        <item x="35"/>
        <item x="22"/>
        <item x="33"/>
        <item x="4"/>
        <item x="27"/>
        <item x="8"/>
        <item x="7"/>
        <item x="36"/>
        <item x="16"/>
        <item x="34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t Profit" fld="10" baseField="0" baseItem="0"/>
    <dataField name="Sum of Boxes Sol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2330DB-1586-4014-B6F2-413D1956BC4F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4:I31" firstHeaderRow="1" firstDataRow="1" firstDataCol="1"/>
  <pivotFields count="17"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Row" showAll="0" sortType="ascending">
      <items count="7">
        <item x="4"/>
        <item x="2"/>
        <item x="5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38">
        <item x="29"/>
        <item x="24"/>
        <item x="13"/>
        <item x="26"/>
        <item x="23"/>
        <item x="28"/>
        <item x="15"/>
        <item x="14"/>
        <item x="17"/>
        <item x="19"/>
        <item x="1"/>
        <item x="25"/>
        <item x="3"/>
        <item x="32"/>
        <item x="31"/>
        <item x="21"/>
        <item x="11"/>
        <item x="30"/>
        <item x="0"/>
        <item x="9"/>
        <item x="6"/>
        <item x="20"/>
        <item x="12"/>
        <item x="18"/>
        <item x="10"/>
        <item x="2"/>
        <item x="5"/>
        <item x="35"/>
        <item x="22"/>
        <item x="33"/>
        <item x="4"/>
        <item x="27"/>
        <item x="8"/>
        <item x="7"/>
        <item x="36"/>
        <item x="16"/>
        <item x="34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Net Profit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DF0E14-8AF1-4687-AFEF-782AB3280F53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6:N19" firstHeaderRow="1" firstDataRow="2" firstDataCol="1"/>
  <pivotFields count="17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Col" showAll="0" sortType="ascending">
      <items count="7">
        <item x="4"/>
        <item x="2"/>
        <item x="5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8">
        <item x="29"/>
        <item x="24"/>
        <item x="13"/>
        <item x="26"/>
        <item x="23"/>
        <item x="28"/>
        <item x="15"/>
        <item x="14"/>
        <item x="17"/>
        <item x="19"/>
        <item x="1"/>
        <item x="25"/>
        <item x="3"/>
        <item x="32"/>
        <item x="31"/>
        <item x="21"/>
        <item x="11"/>
        <item x="30"/>
        <item x="0"/>
        <item x="9"/>
        <item x="6"/>
        <item x="20"/>
        <item x="12"/>
        <item x="18"/>
        <item x="10"/>
        <item x="2"/>
        <item x="5"/>
        <item x="35"/>
        <item x="22"/>
        <item x="33"/>
        <item x="4"/>
        <item x="27"/>
        <item x="8"/>
        <item x="7"/>
        <item x="36"/>
        <item x="16"/>
        <item x="34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Calories in Boxes Sold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31ABA7-E589-423F-9625-1FFB25A7305A}" name="PivotTable4" cacheId="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D3:E15" firstHeaderRow="1" firstDataRow="1" firstDataCol="1"/>
  <pivotFields count="17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7">
        <item x="4"/>
        <item x="2"/>
        <item x="5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dataField="1" showAl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otal Number of Cookies Sold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81931C-AA77-493D-AACF-A54849CC44A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17">
    <pivotField showAll="0"/>
    <pivotField showAll="0"/>
    <pivotField axis="axisRow" showAll="0">
      <items count="7">
        <item x="4"/>
        <item x="2"/>
        <item x="5"/>
        <item x="3"/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Boxes Ordere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B80E57-B48D-4F3A-82DE-BBA987E9382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0:E32" firstHeaderRow="1" firstDataRow="1" firstDataCol="1"/>
  <pivotFields count="17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Boxes Remaining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7939CF-96C4-4E8F-B380-2100EBEFAB43}" name="PivotTable3" cacheId="0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B49:E53" firstHeaderRow="0" firstDataRow="1" firstDataCol="1"/>
  <pivotFields count="17"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x="4"/>
        <item x="2"/>
        <item x="5"/>
        <item x="3"/>
        <item x="0"/>
        <item x="1"/>
        <item t="default"/>
      </items>
    </pivotField>
    <pivotField dataField="1" showAll="0">
      <items count="4">
        <item x="1"/>
        <item x="0"/>
        <item x="2"/>
        <item t="default"/>
      </items>
    </pivotField>
    <pivotField showAll="0">
      <items count="12">
        <item x="9"/>
        <item x="7"/>
        <item x="6"/>
        <item x="2"/>
        <item x="5"/>
        <item x="1"/>
        <item x="0"/>
        <item x="4"/>
        <item x="3"/>
        <item x="10"/>
        <item x="8"/>
        <item t="default"/>
      </items>
    </pivotField>
    <pivotField dataField="1" showAll="0">
      <items count="10">
        <item x="3"/>
        <item x="4"/>
        <item x="0"/>
        <item x="1"/>
        <item x="5"/>
        <item x="2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5">
        <item x="28"/>
        <item x="25"/>
        <item x="13"/>
        <item x="18"/>
        <item x="14"/>
        <item x="22"/>
        <item x="23"/>
        <item x="29"/>
        <item x="24"/>
        <item x="10"/>
        <item x="12"/>
        <item x="3"/>
        <item x="11"/>
        <item x="17"/>
        <item x="20"/>
        <item x="2"/>
        <item x="1"/>
        <item x="0"/>
        <item x="6"/>
        <item x="4"/>
        <item x="32"/>
        <item x="19"/>
        <item x="9"/>
        <item x="26"/>
        <item x="27"/>
        <item x="5"/>
        <item x="31"/>
        <item x="21"/>
        <item x="8"/>
        <item x="7"/>
        <item x="30"/>
        <item x="15"/>
        <item x="16"/>
        <item x="33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1"/>
  </rowFields>
  <rowItems count="4">
    <i>
      <x v="2"/>
    </i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Boxes Ordered" fld="3" baseField="0" baseItem="0"/>
    <dataField name="Total Boxes Remaining" fld="5" baseField="0" baseItem="0"/>
    <dataField name="Boxes  Remaining Percentage" fld="16" baseField="1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32AD2A-BF8D-472E-AB65-8DDBF85192C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B10:K12" firstHeaderRow="1" firstDataRow="2" firstDataCol="1" rowPageCount="1" colPageCount="1"/>
  <pivotFields count="17">
    <pivotField axis="axisCol" showAll="0" sortType="descending">
      <items count="12"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7">
        <item x="4"/>
        <item x="2"/>
        <item x="5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23">
        <item x="17"/>
        <item x="7"/>
        <item x="15"/>
        <item x="6"/>
        <item x="13"/>
        <item x="2"/>
        <item x="10"/>
        <item x="18"/>
        <item x="5"/>
        <item h="1" x="11"/>
        <item h="1" x="16"/>
        <item h="1" x="1"/>
        <item h="1" x="9"/>
        <item h="1" x="19"/>
        <item h="1" x="0"/>
        <item h="1" x="12"/>
        <item h="1" x="20"/>
        <item h="1" x="4"/>
        <item h="1" x="8"/>
        <item h="1" x="21"/>
        <item h="1" x="3"/>
        <item h="1" x="14"/>
        <item t="default"/>
      </items>
    </pivotField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Fields count="1">
    <field x="0"/>
  </colFields>
  <colItems count="9">
    <i>
      <x v="8"/>
    </i>
    <i>
      <x v="10"/>
    </i>
    <i>
      <x v="3"/>
    </i>
    <i>
      <x v="9"/>
    </i>
    <i>
      <x v="6"/>
    </i>
    <i>
      <x v="5"/>
    </i>
    <i>
      <x v="4"/>
    </i>
    <i>
      <x v="7"/>
    </i>
    <i t="grand">
      <x/>
    </i>
  </colItems>
  <pageFields count="1">
    <pageField fld="10" hier="-1"/>
  </pageFields>
  <dataFields count="1">
    <dataField name="Sum of Net Profit2" fld="10" baseField="0" baseItem="0"/>
  </dataFields>
  <chartFormats count="11">
    <chartFormat chart="1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6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6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6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6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6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6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6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63F99C-9108-48CB-8FFF-A65344884F60}" name="Table1" displayName="Table1" ref="A1:O68" totalsRowCount="1" headerRowDxfId="46" headerRowCellStyle="Input">
  <autoFilter ref="A1:O67" xr:uid="{7A63F99C-9108-48CB-8FFF-A65344884F60}"/>
  <tableColumns count="15">
    <tableColumn id="1" xr3:uid="{DDC842B7-D394-49DF-9764-4B237D127EB9}" name="Type of Cookie" totalsRowLabel="Totals" dataDxfId="45" dataCellStyle="Good"/>
    <tableColumn id="2" xr3:uid="{0D62A534-3ACE-4045-803B-A8C427F2BB9A}" name="Troop" dataDxfId="44" totalsRowDxfId="43"/>
    <tableColumn id="3" xr3:uid="{D750ECF4-959A-48C6-A536-23E30F86CA15}" name="Scout" dataDxfId="42" totalsRowDxfId="41"/>
    <tableColumn id="4" xr3:uid="{9F810E4C-AF4C-4F4A-B24C-D01ED5F3A0C7}" name="Boxes Ordered" totalsRowFunction="sum" dataDxfId="40" totalsRowCellStyle="Normal"/>
    <tableColumn id="5" xr3:uid="{F08F2DE0-326B-4C5A-8FDC-65F5617F1E8C}" name="Boxes Sold" totalsRowFunction="sum" dataDxfId="39" totalsRowCellStyle="Normal"/>
    <tableColumn id="6" xr3:uid="{EE30763E-7C7E-4A5B-8F46-A1A13EB93098}" name="Boxes Remaining" totalsRowFunction="sum" dataDxfId="38" totalsRowCellStyle="Normal">
      <calculatedColumnFormula>D2 -E2</calculatedColumnFormula>
    </tableColumn>
    <tableColumn id="7" xr3:uid="{7416F51C-514A-4543-96CF-26FD7A5A9C96}" name="Order Price per Box" totalsRowFunction="sum" dataDxfId="37" totalsRowCellStyle="Normal"/>
    <tableColumn id="8" xr3:uid="{80986B54-C9C1-4F03-B7EA-19A4A3ABB8C6}" name="Sale Price per Box" totalsRowFunction="sum" dataDxfId="36" totalsRowCellStyle="Normal"/>
    <tableColumn id="9" xr3:uid="{6BD7DD04-8ADD-4D96-B4A3-DA88B0FAEC97}" name="Cost of Boxes Ordered" totalsRowFunction="sum" dataDxfId="35" totalsRowCellStyle="Normal">
      <calculatedColumnFormula>D2*G2</calculatedColumnFormula>
    </tableColumn>
    <tableColumn id="10" xr3:uid="{B2084E43-B7E5-4836-A090-FB15741332E2}" name="Revenue From Boxes Sold" totalsRowFunction="sum" dataDxfId="34" totalsRowCellStyle="Normal">
      <calculatedColumnFormula>E2*H2</calculatedColumnFormula>
    </tableColumn>
    <tableColumn id="11" xr3:uid="{61EC5612-41A1-4EFA-9DC6-BDA42599494B}" name="Net Profit" totalsRowFunction="sum" dataDxfId="33" totalsRowCellStyle="Normal">
      <calculatedColumnFormula>J2-I2</calculatedColumnFormula>
    </tableColumn>
    <tableColumn id="12" xr3:uid="{CD86871E-3212-48F3-AF0E-E6B7CFFACBCD}" name="Cookies per Box" totalsRowFunction="sum" totalsRowCellStyle="Normal">
      <calculatedColumnFormula>VLOOKUP(A2,'Table2_Nutrition Data'!$A$1:$M$12,2,FALSE)</calculatedColumnFormula>
    </tableColumn>
    <tableColumn id="13" xr3:uid="{3C04BA8B-63AD-4571-B1FB-078AE311D78A}" name="Calories per Box" totalsRowFunction="sum" totalsRowCellStyle="Normal">
      <calculatedColumnFormula>VLOOKUP(A2,'Table2_Nutrition Data'!$A$1:$M$12,4,FALSE)</calculatedColumnFormula>
    </tableColumn>
    <tableColumn id="14" xr3:uid="{19B11A07-C930-4529-998F-21F8CA963276}" name="Calories in Boxes Sold" totalsRowFunction="sum" totalsRowCellStyle="Normal">
      <calculatedColumnFormula>M2*E2</calculatedColumnFormula>
    </tableColumn>
    <tableColumn id="15" xr3:uid="{E7009A83-034B-466C-BD19-C97E8DBA3B9C}" name="Total Number of Cookies Sold" totalsRowFunction="sum" totalsRowCellStyle="Normal">
      <calculatedColumnFormula>L2*E2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F19261-4F1B-4371-8973-BDA3D37F6576}" name="Table2" displayName="Table2" ref="A1:P13" totalsRowCount="1" headerRowDxfId="32" dataDxfId="31">
  <autoFilter ref="A1:P12" xr:uid="{D3F19261-4F1B-4371-8973-BDA3D37F6576}"/>
  <sortState xmlns:xlrd2="http://schemas.microsoft.com/office/spreadsheetml/2017/richdata2" ref="A2:P12">
    <sortCondition descending="1" ref="D1:D12"/>
  </sortState>
  <tableColumns count="16">
    <tableColumn id="1" xr3:uid="{D6022DB9-3284-441E-80CA-62D267C671B9}" name="Type of Cookie" totalsRowLabel="Averages" dataDxfId="30" dataCellStyle="Good"/>
    <tableColumn id="2" xr3:uid="{89B3F233-2DC5-4E86-B444-2664D6A65FB1}" name="Cookies per box" totalsRowFunction="custom" dataDxfId="29" totalsRowDxfId="28">
      <totalsRowFormula>AVERAGE(Table2[Cookies per box])</totalsRowFormula>
    </tableColumn>
    <tableColumn id="3" xr3:uid="{A17013FC-72C0-4B59-BEA3-14126A6ECD51}" name="Calories per Cookie" totalsRowFunction="custom" dataDxfId="27" totalsRowDxfId="26">
      <totalsRowFormula>AVERAGE(Table2[Calories per Cookie])</totalsRowFormula>
    </tableColumn>
    <tableColumn id="4" xr3:uid="{75213C49-6864-4ED2-9461-0A3C3DFB7596}" name="Total Calories Per Box" totalsRowFunction="custom" dataDxfId="25" totalsRowDxfId="24">
      <calculatedColumnFormula>B2*C2</calculatedColumnFormula>
      <totalsRowFormula>AVERAGE(Table2[Total Calories Per Box])</totalsRowFormula>
    </tableColumn>
    <tableColumn id="5" xr3:uid="{7D7D0FA7-EE91-4220-9B69-9849A3E547FC}" name="Fat (g)" dataDxfId="23" totalsRowDxfId="22"/>
    <tableColumn id="6" xr3:uid="{686E75D2-033B-4444-AB91-C785E5857126}" name="Sat Fat (g)" dataDxfId="21" totalsRowDxfId="20"/>
    <tableColumn id="7" xr3:uid="{094A60B1-3316-4F59-90A9-E5BC9030EF63}" name="Carbs (g)" dataDxfId="19" totalsRowDxfId="18"/>
    <tableColumn id="8" xr3:uid="{C486332B-3EFD-402B-AB16-15FEBAC4263E}" name="Fiber (g)" dataDxfId="17" totalsRowDxfId="16"/>
    <tableColumn id="9" xr3:uid="{76192B0A-01C3-4CE5-AF95-D47099F0F041}" name="Sugars (g)" dataDxfId="15" totalsRowDxfId="14"/>
    <tableColumn id="10" xr3:uid="{95E8A2E1-0A34-4222-9CE8-98ED8E2C0250}" name="Protein (g)" dataDxfId="13" totalsRowDxfId="12"/>
    <tableColumn id="11" xr3:uid="{BC4E965C-2519-4586-BF13-00656C9D4329}" name="Serving Size (g)" dataDxfId="11" totalsRowDxfId="10"/>
    <tableColumn id="12" xr3:uid="{D97C0FF7-379C-4C53-B841-B67AC7789074}" name="Servings per box" dataDxfId="9" totalsRowDxfId="8" dataCellStyle="Percent"/>
    <tableColumn id="13" xr3:uid="{E627085C-C2F7-4095-84A3-97704C7EFAB2}" name="Vegan" dataDxfId="7" totalsRowDxfId="6"/>
    <tableColumn id="14" xr3:uid="{C78E7E18-21A1-4A7A-B3A1-D0736F33843B}" name="%fat" dataDxfId="5" totalsRowDxfId="4">
      <calculatedColumnFormula>Table2[[#This Row],[Fat (g)]]/Table2[[#This Row],[Serving Size (g)]]</calculatedColumnFormula>
    </tableColumn>
    <tableColumn id="15" xr3:uid="{06826E10-82EF-4639-BA1B-DD835630F3DC}" name="%sugar" dataDxfId="3" totalsRowDxfId="2">
      <calculatedColumnFormula>Table2[[#This Row],[Sugars (g)]]/Table2[[#This Row],[Serving Size (g)]]</calculatedColumnFormula>
    </tableColumn>
    <tableColumn id="16" xr3:uid="{C8529C4E-5CFB-4E29-9CAD-1A721DA3CBAA}" name="TotalCarbsPerBox" dataDxfId="1" totalsRowDxfId="0">
      <calculatedColumnFormula>Table2[[#This Row],[Carbs (g)]]*Table2[[#This Row],[Servings per box]]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21003-B290-4FF6-9F93-51957B29514A}">
  <dimension ref="A1:O104"/>
  <sheetViews>
    <sheetView topLeftCell="B16" zoomScale="70" zoomScaleNormal="70" workbookViewId="0">
      <selection activeCell="J80" sqref="J80"/>
    </sheetView>
  </sheetViews>
  <sheetFormatPr baseColWidth="10" defaultColWidth="8.83203125" defaultRowHeight="15" x14ac:dyDescent="0.2"/>
  <cols>
    <col min="1" max="1" width="29.33203125" bestFit="1" customWidth="1"/>
    <col min="2" max="2" width="9.5" bestFit="1" customWidth="1"/>
    <col min="3" max="3" width="12.5" bestFit="1" customWidth="1"/>
    <col min="4" max="4" width="16.33203125" bestFit="1" customWidth="1"/>
    <col min="5" max="5" width="13.33203125" bestFit="1" customWidth="1"/>
    <col min="6" max="6" width="18" bestFit="1" customWidth="1"/>
    <col min="7" max="7" width="18" customWidth="1"/>
    <col min="8" max="8" width="16.5" customWidth="1"/>
    <col min="9" max="9" width="22.5" bestFit="1" customWidth="1"/>
    <col min="10" max="10" width="24.83203125" customWidth="1"/>
    <col min="11" max="11" width="12.5" bestFit="1" customWidth="1"/>
    <col min="12" max="12" width="17.5" bestFit="1" customWidth="1"/>
    <col min="13" max="13" width="21.6640625" bestFit="1" customWidth="1"/>
    <col min="14" max="14" width="21.5" customWidth="1"/>
    <col min="15" max="15" width="28.33203125" customWidth="1"/>
    <col min="16" max="16" width="9.1640625" customWidth="1"/>
  </cols>
  <sheetData>
    <row r="1" spans="1:15" s="19" customFormat="1" ht="16" x14ac:dyDescent="0.2">
      <c r="A1" s="2" t="s">
        <v>47</v>
      </c>
      <c r="B1" s="2" t="s">
        <v>20</v>
      </c>
      <c r="C1" s="2" t="s">
        <v>21</v>
      </c>
      <c r="D1" s="2" t="s">
        <v>28</v>
      </c>
      <c r="E1" s="2" t="s">
        <v>29</v>
      </c>
      <c r="F1" s="12" t="s">
        <v>30</v>
      </c>
      <c r="G1" s="2" t="s">
        <v>41</v>
      </c>
      <c r="H1" s="2" t="s">
        <v>40</v>
      </c>
      <c r="I1" s="12" t="s">
        <v>31</v>
      </c>
      <c r="J1" s="12" t="s">
        <v>32</v>
      </c>
      <c r="K1" s="12" t="s">
        <v>27</v>
      </c>
      <c r="L1" s="12" t="s">
        <v>39</v>
      </c>
      <c r="M1" s="12" t="s">
        <v>38</v>
      </c>
      <c r="N1" s="12" t="s">
        <v>33</v>
      </c>
      <c r="O1" s="12" t="s">
        <v>37</v>
      </c>
    </row>
    <row r="2" spans="1:15" x14ac:dyDescent="0.2">
      <c r="A2" s="5" t="s">
        <v>11</v>
      </c>
      <c r="B2" s="1" t="s">
        <v>22</v>
      </c>
      <c r="C2" s="1" t="s">
        <v>24</v>
      </c>
      <c r="D2" s="1">
        <v>10</v>
      </c>
      <c r="E2" s="1">
        <v>8</v>
      </c>
      <c r="F2" s="1">
        <f>D2 -E2</f>
        <v>2</v>
      </c>
      <c r="G2" s="1">
        <v>2.5</v>
      </c>
      <c r="H2" s="1">
        <v>4</v>
      </c>
      <c r="I2" s="1">
        <f>D2*G2</f>
        <v>25</v>
      </c>
      <c r="J2" s="1">
        <f>E2*H2</f>
        <v>32</v>
      </c>
      <c r="K2" s="11">
        <f>J2-I2</f>
        <v>7</v>
      </c>
      <c r="L2">
        <f>VLOOKUP(A2,'Table2_Nutrition Data'!$A$1:$M$12,2,FALSE)</f>
        <v>18</v>
      </c>
      <c r="M2">
        <f>VLOOKUP(A2,'Table2_Nutrition Data'!$A$1:$M$12,4,FALSE)</f>
        <v>954</v>
      </c>
      <c r="N2">
        <f>M2*E2</f>
        <v>7632</v>
      </c>
      <c r="O2">
        <f>L2*E2</f>
        <v>144</v>
      </c>
    </row>
    <row r="3" spans="1:15" x14ac:dyDescent="0.2">
      <c r="A3" s="6" t="s">
        <v>12</v>
      </c>
      <c r="B3" s="1" t="s">
        <v>22</v>
      </c>
      <c r="C3" s="1" t="s">
        <v>24</v>
      </c>
      <c r="D3" s="1">
        <v>10</v>
      </c>
      <c r="E3" s="1">
        <v>7</v>
      </c>
      <c r="F3" s="1">
        <f t="shared" ref="F3:F66" si="0">D3 -E3</f>
        <v>3</v>
      </c>
      <c r="G3" s="1">
        <v>2.5</v>
      </c>
      <c r="H3" s="1">
        <v>4</v>
      </c>
      <c r="I3" s="1">
        <f t="shared" ref="I3:I66" si="1">D3*G3</f>
        <v>25</v>
      </c>
      <c r="J3" s="1">
        <f t="shared" ref="J3:J66" si="2">E3*H3</f>
        <v>28</v>
      </c>
      <c r="K3" s="11">
        <f t="shared" ref="K3:K66" si="3">J3-I3</f>
        <v>3</v>
      </c>
      <c r="L3">
        <f>VLOOKUP(A3,'Table2_Nutrition Data'!$A$1:$M$12,2,FALSE)</f>
        <v>20</v>
      </c>
      <c r="M3">
        <f>VLOOKUP(A3,'Table2_Nutrition Data'!$A$1:$M$12,4,FALSE)</f>
        <v>800</v>
      </c>
      <c r="N3">
        <f t="shared" ref="N3:N66" si="4">M3*E3</f>
        <v>5600</v>
      </c>
      <c r="O3">
        <f t="shared" ref="O3:O66" si="5">L3*E3</f>
        <v>140</v>
      </c>
    </row>
    <row r="4" spans="1:15" x14ac:dyDescent="0.2">
      <c r="A4" s="6" t="s">
        <v>0</v>
      </c>
      <c r="B4" s="1" t="s">
        <v>22</v>
      </c>
      <c r="C4" s="1" t="s">
        <v>24</v>
      </c>
      <c r="D4" s="1">
        <v>10</v>
      </c>
      <c r="E4" s="1">
        <v>8</v>
      </c>
      <c r="F4" s="1">
        <f t="shared" si="0"/>
        <v>2</v>
      </c>
      <c r="G4" s="1">
        <v>2.5</v>
      </c>
      <c r="H4" s="1">
        <v>4</v>
      </c>
      <c r="I4" s="1">
        <f t="shared" si="1"/>
        <v>25</v>
      </c>
      <c r="J4" s="1">
        <f t="shared" si="2"/>
        <v>32</v>
      </c>
      <c r="K4" s="11">
        <f t="shared" si="3"/>
        <v>7</v>
      </c>
      <c r="L4">
        <f>VLOOKUP(A4,'Table2_Nutrition Data'!$A$1:$M$12,2,FALSE)</f>
        <v>16</v>
      </c>
      <c r="M4">
        <f>VLOOKUP(A4,'Table2_Nutrition Data'!$A$1:$M$12,4,FALSE)</f>
        <v>1200</v>
      </c>
      <c r="N4">
        <f t="shared" si="4"/>
        <v>9600</v>
      </c>
      <c r="O4">
        <f t="shared" si="5"/>
        <v>128</v>
      </c>
    </row>
    <row r="5" spans="1:15" x14ac:dyDescent="0.2">
      <c r="A5" s="6" t="s">
        <v>15</v>
      </c>
      <c r="B5" s="1" t="s">
        <v>22</v>
      </c>
      <c r="C5" s="1" t="s">
        <v>24</v>
      </c>
      <c r="D5" s="1">
        <v>10</v>
      </c>
      <c r="E5" s="1">
        <v>5</v>
      </c>
      <c r="F5" s="1">
        <f t="shared" si="0"/>
        <v>5</v>
      </c>
      <c r="G5" s="1">
        <v>2.5</v>
      </c>
      <c r="H5" s="1">
        <v>4</v>
      </c>
      <c r="I5" s="1">
        <f t="shared" si="1"/>
        <v>25</v>
      </c>
      <c r="J5" s="1">
        <f t="shared" si="2"/>
        <v>20</v>
      </c>
      <c r="K5" s="11">
        <f t="shared" si="3"/>
        <v>-5</v>
      </c>
      <c r="L5">
        <f>VLOOKUP(A5,'Table2_Nutrition Data'!$A$1:$M$12,2,FALSE)</f>
        <v>21</v>
      </c>
      <c r="M5">
        <f>VLOOKUP(A5,'Table2_Nutrition Data'!$A$1:$M$12,4,FALSE)</f>
        <v>1260</v>
      </c>
      <c r="N5">
        <f t="shared" si="4"/>
        <v>6300</v>
      </c>
      <c r="O5">
        <f t="shared" si="5"/>
        <v>105</v>
      </c>
    </row>
    <row r="6" spans="1:15" x14ac:dyDescent="0.2">
      <c r="A6" s="6" t="s">
        <v>13</v>
      </c>
      <c r="B6" s="1" t="s">
        <v>22</v>
      </c>
      <c r="C6" s="1" t="s">
        <v>24</v>
      </c>
      <c r="D6" s="1">
        <v>10</v>
      </c>
      <c r="E6" s="1">
        <v>10</v>
      </c>
      <c r="F6" s="1">
        <f t="shared" si="0"/>
        <v>0</v>
      </c>
      <c r="G6" s="1">
        <v>2.5</v>
      </c>
      <c r="H6" s="1">
        <v>4</v>
      </c>
      <c r="I6" s="1">
        <f t="shared" si="1"/>
        <v>25</v>
      </c>
      <c r="J6" s="1">
        <f t="shared" si="2"/>
        <v>40</v>
      </c>
      <c r="K6" s="11">
        <f t="shared" si="3"/>
        <v>15</v>
      </c>
      <c r="L6">
        <f>VLOOKUP(A6,'Table2_Nutrition Data'!$A$1:$M$12,2,FALSE)</f>
        <v>16</v>
      </c>
      <c r="M6">
        <f>VLOOKUP(A6,'Table2_Nutrition Data'!$A$1:$M$12,4,FALSE)</f>
        <v>1120</v>
      </c>
      <c r="N6">
        <f t="shared" si="4"/>
        <v>11200</v>
      </c>
      <c r="O6">
        <f t="shared" si="5"/>
        <v>160</v>
      </c>
    </row>
    <row r="7" spans="1:15" x14ac:dyDescent="0.2">
      <c r="A7" s="6" t="s">
        <v>14</v>
      </c>
      <c r="B7" s="1" t="s">
        <v>22</v>
      </c>
      <c r="C7" s="1" t="s">
        <v>24</v>
      </c>
      <c r="D7" s="1">
        <v>10</v>
      </c>
      <c r="E7" s="1">
        <v>9</v>
      </c>
      <c r="F7" s="1">
        <f t="shared" si="0"/>
        <v>1</v>
      </c>
      <c r="G7" s="1">
        <v>2.5</v>
      </c>
      <c r="H7" s="1">
        <v>4</v>
      </c>
      <c r="I7" s="1">
        <f t="shared" si="1"/>
        <v>25</v>
      </c>
      <c r="J7" s="1">
        <f t="shared" si="2"/>
        <v>36</v>
      </c>
      <c r="K7" s="11">
        <f t="shared" si="3"/>
        <v>11</v>
      </c>
      <c r="L7">
        <f>VLOOKUP(A7,'Table2_Nutrition Data'!$A$1:$M$12,2,FALSE)</f>
        <v>25</v>
      </c>
      <c r="M7">
        <f>VLOOKUP(A7,'Table2_Nutrition Data'!$A$1:$M$12,4,FALSE)</f>
        <v>700</v>
      </c>
      <c r="N7">
        <f t="shared" si="4"/>
        <v>6300</v>
      </c>
      <c r="O7">
        <f t="shared" si="5"/>
        <v>225</v>
      </c>
    </row>
    <row r="8" spans="1:15" x14ac:dyDescent="0.2">
      <c r="A8" s="6" t="s">
        <v>16</v>
      </c>
      <c r="B8" s="1" t="s">
        <v>22</v>
      </c>
      <c r="C8" s="1" t="s">
        <v>24</v>
      </c>
      <c r="D8" s="1">
        <v>10</v>
      </c>
      <c r="E8" s="1">
        <v>7</v>
      </c>
      <c r="F8" s="1">
        <f t="shared" si="0"/>
        <v>3</v>
      </c>
      <c r="G8" s="1">
        <v>2.5</v>
      </c>
      <c r="H8" s="1">
        <v>4</v>
      </c>
      <c r="I8" s="1">
        <f t="shared" si="1"/>
        <v>25</v>
      </c>
      <c r="J8" s="1">
        <f t="shared" si="2"/>
        <v>28</v>
      </c>
      <c r="K8" s="11">
        <f t="shared" si="3"/>
        <v>3</v>
      </c>
      <c r="L8">
        <f>VLOOKUP(A8,'Table2_Nutrition Data'!$A$1:$M$12,2,FALSE)</f>
        <v>21</v>
      </c>
      <c r="M8">
        <f>VLOOKUP(A8,'Table2_Nutrition Data'!$A$1:$M$12,4,FALSE)</f>
        <v>1428</v>
      </c>
      <c r="N8">
        <f t="shared" si="4"/>
        <v>9996</v>
      </c>
      <c r="O8">
        <f t="shared" si="5"/>
        <v>147</v>
      </c>
    </row>
    <row r="9" spans="1:15" x14ac:dyDescent="0.2">
      <c r="A9" s="7" t="s">
        <v>18</v>
      </c>
      <c r="B9" s="1" t="s">
        <v>22</v>
      </c>
      <c r="C9" s="1" t="s">
        <v>24</v>
      </c>
      <c r="D9" s="1">
        <v>10</v>
      </c>
      <c r="E9" s="1">
        <v>10</v>
      </c>
      <c r="F9" s="1">
        <f t="shared" si="0"/>
        <v>0</v>
      </c>
      <c r="G9" s="1">
        <v>2.5</v>
      </c>
      <c r="H9" s="1">
        <v>4</v>
      </c>
      <c r="I9" s="1">
        <f t="shared" si="1"/>
        <v>25</v>
      </c>
      <c r="J9" s="1">
        <f t="shared" si="2"/>
        <v>40</v>
      </c>
      <c r="K9" s="11">
        <f t="shared" si="3"/>
        <v>15</v>
      </c>
      <c r="L9">
        <f>VLOOKUP(A9,'Table2_Nutrition Data'!$A$1:$M$12,2,FALSE)</f>
        <v>14</v>
      </c>
      <c r="M9">
        <f>VLOOKUP(A9,'Table2_Nutrition Data'!$A$1:$M$12,4,FALSE)</f>
        <v>840</v>
      </c>
      <c r="N9">
        <f t="shared" si="4"/>
        <v>8400</v>
      </c>
      <c r="O9">
        <f t="shared" si="5"/>
        <v>140</v>
      </c>
    </row>
    <row r="10" spans="1:15" x14ac:dyDescent="0.2">
      <c r="A10" s="6" t="s">
        <v>17</v>
      </c>
      <c r="B10" s="1" t="s">
        <v>22</v>
      </c>
      <c r="C10" s="1" t="s">
        <v>24</v>
      </c>
      <c r="D10" s="1">
        <v>10</v>
      </c>
      <c r="E10" s="1">
        <v>10</v>
      </c>
      <c r="F10" s="1">
        <f t="shared" si="0"/>
        <v>0</v>
      </c>
      <c r="G10" s="1">
        <v>2.5</v>
      </c>
      <c r="H10" s="1">
        <v>4</v>
      </c>
      <c r="I10" s="1">
        <f t="shared" si="1"/>
        <v>25</v>
      </c>
      <c r="J10" s="1">
        <f t="shared" si="2"/>
        <v>40</v>
      </c>
      <c r="K10" s="11">
        <f t="shared" si="3"/>
        <v>15</v>
      </c>
      <c r="L10">
        <f>VLOOKUP(A10,'Table2_Nutrition Data'!$A$1:$M$12,2,FALSE)</f>
        <v>16</v>
      </c>
      <c r="M10">
        <f>VLOOKUP(A10,'Table2_Nutrition Data'!$A$1:$M$12,4,FALSE)</f>
        <v>1200</v>
      </c>
      <c r="N10">
        <f t="shared" si="4"/>
        <v>12000</v>
      </c>
      <c r="O10">
        <f t="shared" si="5"/>
        <v>160</v>
      </c>
    </row>
    <row r="11" spans="1:15" x14ac:dyDescent="0.2">
      <c r="A11" s="6" t="s">
        <v>1</v>
      </c>
      <c r="B11" s="1" t="s">
        <v>22</v>
      </c>
      <c r="C11" s="1" t="s">
        <v>24</v>
      </c>
      <c r="D11" s="1">
        <v>10</v>
      </c>
      <c r="E11" s="1">
        <v>9</v>
      </c>
      <c r="F11" s="1">
        <f t="shared" si="0"/>
        <v>1</v>
      </c>
      <c r="G11" s="1">
        <v>2.5</v>
      </c>
      <c r="H11" s="1">
        <v>4</v>
      </c>
      <c r="I11" s="1">
        <f t="shared" si="1"/>
        <v>25</v>
      </c>
      <c r="J11" s="1">
        <f t="shared" si="2"/>
        <v>36</v>
      </c>
      <c r="K11" s="11">
        <f t="shared" si="3"/>
        <v>11</v>
      </c>
      <c r="L11">
        <f>VLOOKUP(A11,'Table2_Nutrition Data'!$A$1:$M$12,2,FALSE)</f>
        <v>32</v>
      </c>
      <c r="M11">
        <f>VLOOKUP(A11,'Table2_Nutrition Data'!$A$1:$M$12,4,FALSE)</f>
        <v>1280</v>
      </c>
      <c r="N11">
        <f t="shared" si="4"/>
        <v>11520</v>
      </c>
      <c r="O11">
        <f t="shared" si="5"/>
        <v>288</v>
      </c>
    </row>
    <row r="12" spans="1:15" x14ac:dyDescent="0.2">
      <c r="A12" s="8" t="s">
        <v>19</v>
      </c>
      <c r="B12" s="4" t="s">
        <v>22</v>
      </c>
      <c r="C12" s="4" t="s">
        <v>24</v>
      </c>
      <c r="D12" s="4">
        <v>10</v>
      </c>
      <c r="E12" s="4">
        <v>7</v>
      </c>
      <c r="F12" s="1">
        <f t="shared" si="0"/>
        <v>3</v>
      </c>
      <c r="G12" s="4">
        <v>2.5</v>
      </c>
      <c r="H12" s="4">
        <v>4</v>
      </c>
      <c r="I12" s="1">
        <f t="shared" si="1"/>
        <v>25</v>
      </c>
      <c r="J12" s="1">
        <f t="shared" si="2"/>
        <v>28</v>
      </c>
      <c r="K12" s="11">
        <f t="shared" si="3"/>
        <v>3</v>
      </c>
      <c r="L12">
        <f>VLOOKUP(A12,'Table2_Nutrition Data'!$A$1:$M$12,2,FALSE)</f>
        <v>40</v>
      </c>
      <c r="M12">
        <f>VLOOKUP(A12,'Table2_Nutrition Data'!$A$1:$M$12,4,FALSE)</f>
        <v>1120</v>
      </c>
      <c r="N12">
        <f t="shared" si="4"/>
        <v>7840</v>
      </c>
      <c r="O12">
        <f t="shared" si="5"/>
        <v>280</v>
      </c>
    </row>
    <row r="13" spans="1:15" x14ac:dyDescent="0.2">
      <c r="A13" s="7" t="s">
        <v>11</v>
      </c>
      <c r="B13" s="1" t="s">
        <v>22</v>
      </c>
      <c r="C13" s="1" t="s">
        <v>25</v>
      </c>
      <c r="D13" s="1">
        <v>10</v>
      </c>
      <c r="E13" s="1">
        <v>10</v>
      </c>
      <c r="F13" s="1">
        <f t="shared" si="0"/>
        <v>0</v>
      </c>
      <c r="G13" s="1">
        <v>2.5</v>
      </c>
      <c r="H13" s="1">
        <v>4</v>
      </c>
      <c r="I13" s="1">
        <f t="shared" si="1"/>
        <v>25</v>
      </c>
      <c r="J13" s="1">
        <f t="shared" si="2"/>
        <v>40</v>
      </c>
      <c r="K13" s="11">
        <f t="shared" si="3"/>
        <v>15</v>
      </c>
      <c r="L13">
        <f>VLOOKUP(A13,'Table2_Nutrition Data'!$A$1:$M$12,2,FALSE)</f>
        <v>18</v>
      </c>
      <c r="M13">
        <f>VLOOKUP(A13,'Table2_Nutrition Data'!$A$1:$M$12,4,FALSE)</f>
        <v>954</v>
      </c>
      <c r="N13">
        <f t="shared" si="4"/>
        <v>9540</v>
      </c>
      <c r="O13">
        <f t="shared" si="5"/>
        <v>180</v>
      </c>
    </row>
    <row r="14" spans="1:15" x14ac:dyDescent="0.2">
      <c r="A14" s="6" t="s">
        <v>12</v>
      </c>
      <c r="B14" s="1" t="s">
        <v>22</v>
      </c>
      <c r="C14" s="1" t="s">
        <v>25</v>
      </c>
      <c r="D14" s="1">
        <v>10</v>
      </c>
      <c r="E14" s="1">
        <v>7</v>
      </c>
      <c r="F14" s="1">
        <f t="shared" si="0"/>
        <v>3</v>
      </c>
      <c r="G14" s="1">
        <v>2.5</v>
      </c>
      <c r="H14" s="1">
        <v>4</v>
      </c>
      <c r="I14" s="1">
        <f t="shared" si="1"/>
        <v>25</v>
      </c>
      <c r="J14" s="1">
        <f t="shared" si="2"/>
        <v>28</v>
      </c>
      <c r="K14" s="11">
        <f t="shared" si="3"/>
        <v>3</v>
      </c>
      <c r="L14">
        <f>VLOOKUP(A14,'Table2_Nutrition Data'!$A$1:$M$12,2,FALSE)</f>
        <v>20</v>
      </c>
      <c r="M14">
        <f>VLOOKUP(A14,'Table2_Nutrition Data'!$A$1:$M$12,4,FALSE)</f>
        <v>800</v>
      </c>
      <c r="N14">
        <f t="shared" si="4"/>
        <v>5600</v>
      </c>
      <c r="O14">
        <f t="shared" si="5"/>
        <v>140</v>
      </c>
    </row>
    <row r="15" spans="1:15" x14ac:dyDescent="0.2">
      <c r="A15" s="6" t="s">
        <v>0</v>
      </c>
      <c r="B15" s="1" t="s">
        <v>22</v>
      </c>
      <c r="C15" s="1" t="s">
        <v>25</v>
      </c>
      <c r="D15" s="1">
        <v>10</v>
      </c>
      <c r="E15" s="1">
        <v>6</v>
      </c>
      <c r="F15" s="1">
        <f t="shared" si="0"/>
        <v>4</v>
      </c>
      <c r="G15" s="1">
        <v>2.5</v>
      </c>
      <c r="H15" s="1">
        <v>4</v>
      </c>
      <c r="I15" s="1">
        <f t="shared" si="1"/>
        <v>25</v>
      </c>
      <c r="J15" s="1">
        <f t="shared" si="2"/>
        <v>24</v>
      </c>
      <c r="K15" s="11">
        <f t="shared" si="3"/>
        <v>-1</v>
      </c>
      <c r="L15">
        <f>VLOOKUP(A15,'Table2_Nutrition Data'!$A$1:$M$12,2,FALSE)</f>
        <v>16</v>
      </c>
      <c r="M15">
        <f>VLOOKUP(A15,'Table2_Nutrition Data'!$A$1:$M$12,4,FALSE)</f>
        <v>1200</v>
      </c>
      <c r="N15">
        <f t="shared" si="4"/>
        <v>7200</v>
      </c>
      <c r="O15">
        <f t="shared" si="5"/>
        <v>96</v>
      </c>
    </row>
    <row r="16" spans="1:15" x14ac:dyDescent="0.2">
      <c r="A16" s="6" t="s">
        <v>15</v>
      </c>
      <c r="B16" s="1" t="s">
        <v>22</v>
      </c>
      <c r="C16" s="1" t="s">
        <v>25</v>
      </c>
      <c r="D16" s="1">
        <v>10</v>
      </c>
      <c r="E16" s="1">
        <v>7</v>
      </c>
      <c r="F16" s="1">
        <f t="shared" si="0"/>
        <v>3</v>
      </c>
      <c r="G16" s="1">
        <v>2.5</v>
      </c>
      <c r="H16" s="1">
        <v>4</v>
      </c>
      <c r="I16" s="1">
        <f t="shared" si="1"/>
        <v>25</v>
      </c>
      <c r="J16" s="1">
        <f t="shared" si="2"/>
        <v>28</v>
      </c>
      <c r="K16" s="11">
        <f t="shared" si="3"/>
        <v>3</v>
      </c>
      <c r="L16">
        <f>VLOOKUP(A16,'Table2_Nutrition Data'!$A$1:$M$12,2,FALSE)</f>
        <v>21</v>
      </c>
      <c r="M16">
        <f>VLOOKUP(A16,'Table2_Nutrition Data'!$A$1:$M$12,4,FALSE)</f>
        <v>1260</v>
      </c>
      <c r="N16">
        <f t="shared" si="4"/>
        <v>8820</v>
      </c>
      <c r="O16">
        <f t="shared" si="5"/>
        <v>147</v>
      </c>
    </row>
    <row r="17" spans="1:15" x14ac:dyDescent="0.2">
      <c r="A17" s="6" t="s">
        <v>13</v>
      </c>
      <c r="B17" s="1" t="s">
        <v>22</v>
      </c>
      <c r="C17" s="1" t="s">
        <v>25</v>
      </c>
      <c r="D17" s="1">
        <v>10</v>
      </c>
      <c r="E17" s="1">
        <v>7</v>
      </c>
      <c r="F17" s="1">
        <f t="shared" si="0"/>
        <v>3</v>
      </c>
      <c r="G17" s="1">
        <v>2.5</v>
      </c>
      <c r="H17" s="1">
        <v>4</v>
      </c>
      <c r="I17" s="1">
        <f t="shared" si="1"/>
        <v>25</v>
      </c>
      <c r="J17" s="1">
        <f t="shared" si="2"/>
        <v>28</v>
      </c>
      <c r="K17" s="11">
        <f t="shared" si="3"/>
        <v>3</v>
      </c>
      <c r="L17">
        <f>VLOOKUP(A17,'Table2_Nutrition Data'!$A$1:$M$12,2,FALSE)</f>
        <v>16</v>
      </c>
      <c r="M17">
        <f>VLOOKUP(A17,'Table2_Nutrition Data'!$A$1:$M$12,4,FALSE)</f>
        <v>1120</v>
      </c>
      <c r="N17">
        <f t="shared" si="4"/>
        <v>7840</v>
      </c>
      <c r="O17">
        <f t="shared" si="5"/>
        <v>112</v>
      </c>
    </row>
    <row r="18" spans="1:15" x14ac:dyDescent="0.2">
      <c r="A18" s="7" t="s">
        <v>14</v>
      </c>
      <c r="B18" s="1" t="s">
        <v>22</v>
      </c>
      <c r="C18" s="1" t="s">
        <v>25</v>
      </c>
      <c r="D18" s="1">
        <v>10</v>
      </c>
      <c r="E18" s="1">
        <v>4</v>
      </c>
      <c r="F18" s="1">
        <f t="shared" si="0"/>
        <v>6</v>
      </c>
      <c r="G18" s="1">
        <v>2.5</v>
      </c>
      <c r="H18" s="1">
        <v>4</v>
      </c>
      <c r="I18" s="1">
        <f t="shared" si="1"/>
        <v>25</v>
      </c>
      <c r="J18" s="1">
        <f t="shared" si="2"/>
        <v>16</v>
      </c>
      <c r="K18" s="11">
        <f t="shared" si="3"/>
        <v>-9</v>
      </c>
      <c r="L18">
        <f>VLOOKUP(A18,'Table2_Nutrition Data'!$A$1:$M$12,2,FALSE)</f>
        <v>25</v>
      </c>
      <c r="M18">
        <f>VLOOKUP(A18,'Table2_Nutrition Data'!$A$1:$M$12,4,FALSE)</f>
        <v>700</v>
      </c>
      <c r="N18">
        <f t="shared" si="4"/>
        <v>2800</v>
      </c>
      <c r="O18">
        <f t="shared" si="5"/>
        <v>100</v>
      </c>
    </row>
    <row r="19" spans="1:15" x14ac:dyDescent="0.2">
      <c r="A19" s="6" t="s">
        <v>16</v>
      </c>
      <c r="B19" s="1" t="s">
        <v>22</v>
      </c>
      <c r="C19" s="1" t="s">
        <v>25</v>
      </c>
      <c r="D19" s="1">
        <v>10</v>
      </c>
      <c r="E19" s="1">
        <v>3</v>
      </c>
      <c r="F19" s="1">
        <f t="shared" si="0"/>
        <v>7</v>
      </c>
      <c r="G19" s="1">
        <v>2.5</v>
      </c>
      <c r="H19" s="1">
        <v>4</v>
      </c>
      <c r="I19" s="1">
        <f t="shared" si="1"/>
        <v>25</v>
      </c>
      <c r="J19" s="1">
        <f t="shared" si="2"/>
        <v>12</v>
      </c>
      <c r="K19" s="11">
        <f t="shared" si="3"/>
        <v>-13</v>
      </c>
      <c r="L19">
        <f>VLOOKUP(A19,'Table2_Nutrition Data'!$A$1:$M$12,2,FALSE)</f>
        <v>21</v>
      </c>
      <c r="M19">
        <f>VLOOKUP(A19,'Table2_Nutrition Data'!$A$1:$M$12,4,FALSE)</f>
        <v>1428</v>
      </c>
      <c r="N19">
        <f t="shared" si="4"/>
        <v>4284</v>
      </c>
      <c r="O19">
        <f t="shared" si="5"/>
        <v>63</v>
      </c>
    </row>
    <row r="20" spans="1:15" x14ac:dyDescent="0.2">
      <c r="A20" s="6" t="s">
        <v>18</v>
      </c>
      <c r="B20" s="1" t="s">
        <v>22</v>
      </c>
      <c r="C20" s="1" t="s">
        <v>25</v>
      </c>
      <c r="D20" s="1">
        <v>10</v>
      </c>
      <c r="E20" s="1">
        <v>5</v>
      </c>
      <c r="F20" s="1">
        <f t="shared" si="0"/>
        <v>5</v>
      </c>
      <c r="G20" s="1">
        <v>2.5</v>
      </c>
      <c r="H20" s="1">
        <v>4</v>
      </c>
      <c r="I20" s="1">
        <f t="shared" si="1"/>
        <v>25</v>
      </c>
      <c r="J20" s="1">
        <f t="shared" si="2"/>
        <v>20</v>
      </c>
      <c r="K20" s="11">
        <f t="shared" si="3"/>
        <v>-5</v>
      </c>
      <c r="L20">
        <f>VLOOKUP(A20,'Table2_Nutrition Data'!$A$1:$M$12,2,FALSE)</f>
        <v>14</v>
      </c>
      <c r="M20">
        <f>VLOOKUP(A20,'Table2_Nutrition Data'!$A$1:$M$12,4,FALSE)</f>
        <v>840</v>
      </c>
      <c r="N20">
        <f t="shared" si="4"/>
        <v>4200</v>
      </c>
      <c r="O20">
        <f t="shared" si="5"/>
        <v>70</v>
      </c>
    </row>
    <row r="21" spans="1:15" x14ac:dyDescent="0.2">
      <c r="A21" s="6" t="s">
        <v>17</v>
      </c>
      <c r="B21" s="1" t="s">
        <v>22</v>
      </c>
      <c r="C21" s="1" t="s">
        <v>25</v>
      </c>
      <c r="D21" s="1">
        <v>10</v>
      </c>
      <c r="E21" s="1">
        <v>10</v>
      </c>
      <c r="F21" s="1">
        <f t="shared" si="0"/>
        <v>0</v>
      </c>
      <c r="G21" s="1">
        <v>2.5</v>
      </c>
      <c r="H21" s="1">
        <v>4</v>
      </c>
      <c r="I21" s="1">
        <f t="shared" si="1"/>
        <v>25</v>
      </c>
      <c r="J21" s="1">
        <f t="shared" si="2"/>
        <v>40</v>
      </c>
      <c r="K21" s="11">
        <f t="shared" si="3"/>
        <v>15</v>
      </c>
      <c r="L21">
        <f>VLOOKUP(A21,'Table2_Nutrition Data'!$A$1:$M$12,2,FALSE)</f>
        <v>16</v>
      </c>
      <c r="M21">
        <f>VLOOKUP(A21,'Table2_Nutrition Data'!$A$1:$M$12,4,FALSE)</f>
        <v>1200</v>
      </c>
      <c r="N21">
        <f t="shared" si="4"/>
        <v>12000</v>
      </c>
      <c r="O21">
        <f t="shared" si="5"/>
        <v>160</v>
      </c>
    </row>
    <row r="22" spans="1:15" x14ac:dyDescent="0.2">
      <c r="A22" s="6" t="s">
        <v>1</v>
      </c>
      <c r="B22" s="1" t="s">
        <v>22</v>
      </c>
      <c r="C22" s="1" t="s">
        <v>25</v>
      </c>
      <c r="D22" s="1">
        <v>10</v>
      </c>
      <c r="E22" s="1">
        <v>10</v>
      </c>
      <c r="F22" s="1">
        <f t="shared" si="0"/>
        <v>0</v>
      </c>
      <c r="G22" s="1">
        <v>2.5</v>
      </c>
      <c r="H22" s="1">
        <v>4</v>
      </c>
      <c r="I22" s="1">
        <f t="shared" si="1"/>
        <v>25</v>
      </c>
      <c r="J22" s="1">
        <f t="shared" si="2"/>
        <v>40</v>
      </c>
      <c r="K22" s="11">
        <f t="shared" si="3"/>
        <v>15</v>
      </c>
      <c r="L22">
        <f>VLOOKUP(A22,'Table2_Nutrition Data'!$A$1:$M$12,2,FALSE)</f>
        <v>32</v>
      </c>
      <c r="M22">
        <f>VLOOKUP(A22,'Table2_Nutrition Data'!$A$1:$M$12,4,FALSE)</f>
        <v>1280</v>
      </c>
      <c r="N22">
        <f t="shared" si="4"/>
        <v>12800</v>
      </c>
      <c r="O22">
        <f t="shared" si="5"/>
        <v>320</v>
      </c>
    </row>
    <row r="23" spans="1:15" x14ac:dyDescent="0.2">
      <c r="A23" s="8" t="s">
        <v>19</v>
      </c>
      <c r="B23" s="4" t="s">
        <v>22</v>
      </c>
      <c r="C23" s="4" t="s">
        <v>25</v>
      </c>
      <c r="D23" s="4">
        <v>10</v>
      </c>
      <c r="E23" s="4">
        <v>10</v>
      </c>
      <c r="F23" s="1">
        <f t="shared" si="0"/>
        <v>0</v>
      </c>
      <c r="G23" s="4">
        <v>2.5</v>
      </c>
      <c r="H23" s="4">
        <v>4</v>
      </c>
      <c r="I23" s="1">
        <f t="shared" si="1"/>
        <v>25</v>
      </c>
      <c r="J23" s="1">
        <f t="shared" si="2"/>
        <v>40</v>
      </c>
      <c r="K23" s="11">
        <f t="shared" si="3"/>
        <v>15</v>
      </c>
      <c r="L23">
        <f>VLOOKUP(A23,'Table2_Nutrition Data'!$A$1:$M$12,2,FALSE)</f>
        <v>40</v>
      </c>
      <c r="M23">
        <f>VLOOKUP(A23,'Table2_Nutrition Data'!$A$1:$M$12,4,FALSE)</f>
        <v>1120</v>
      </c>
      <c r="N23">
        <f t="shared" si="4"/>
        <v>11200</v>
      </c>
      <c r="O23">
        <f t="shared" si="5"/>
        <v>400</v>
      </c>
    </row>
    <row r="24" spans="1:15" x14ac:dyDescent="0.2">
      <c r="A24" s="7" t="s">
        <v>11</v>
      </c>
      <c r="B24" s="1" t="s">
        <v>23</v>
      </c>
      <c r="C24" s="1" t="s">
        <v>26</v>
      </c>
      <c r="D24" s="1">
        <v>8</v>
      </c>
      <c r="E24" s="1">
        <v>8</v>
      </c>
      <c r="F24" s="1">
        <f t="shared" si="0"/>
        <v>0</v>
      </c>
      <c r="G24" s="1">
        <v>2.5</v>
      </c>
      <c r="H24" s="1">
        <v>4</v>
      </c>
      <c r="I24" s="1">
        <f t="shared" si="1"/>
        <v>20</v>
      </c>
      <c r="J24" s="1">
        <f t="shared" si="2"/>
        <v>32</v>
      </c>
      <c r="K24" s="11">
        <f t="shared" si="3"/>
        <v>12</v>
      </c>
      <c r="L24">
        <f>VLOOKUP(A24,'Table2_Nutrition Data'!$A$1:$M$12,2,FALSE)</f>
        <v>18</v>
      </c>
      <c r="M24">
        <f>VLOOKUP(A24,'Table2_Nutrition Data'!$A$1:$M$12,4,FALSE)</f>
        <v>954</v>
      </c>
      <c r="N24">
        <f t="shared" si="4"/>
        <v>7632</v>
      </c>
      <c r="O24">
        <f t="shared" si="5"/>
        <v>144</v>
      </c>
    </row>
    <row r="25" spans="1:15" x14ac:dyDescent="0.2">
      <c r="A25" s="6" t="s">
        <v>12</v>
      </c>
      <c r="B25" s="1" t="s">
        <v>23</v>
      </c>
      <c r="C25" s="1" t="s">
        <v>26</v>
      </c>
      <c r="D25" s="1">
        <v>8</v>
      </c>
      <c r="E25" s="1">
        <v>6</v>
      </c>
      <c r="F25" s="1">
        <f t="shared" si="0"/>
        <v>2</v>
      </c>
      <c r="G25" s="1">
        <v>2.5</v>
      </c>
      <c r="H25" s="1">
        <v>4</v>
      </c>
      <c r="I25" s="1">
        <f t="shared" si="1"/>
        <v>20</v>
      </c>
      <c r="J25" s="1">
        <f t="shared" si="2"/>
        <v>24</v>
      </c>
      <c r="K25" s="11">
        <f t="shared" si="3"/>
        <v>4</v>
      </c>
      <c r="L25">
        <f>VLOOKUP(A25,'Table2_Nutrition Data'!$A$1:$M$12,2,FALSE)</f>
        <v>20</v>
      </c>
      <c r="M25">
        <f>VLOOKUP(A25,'Table2_Nutrition Data'!$A$1:$M$12,4,FALSE)</f>
        <v>800</v>
      </c>
      <c r="N25">
        <f t="shared" si="4"/>
        <v>4800</v>
      </c>
      <c r="O25">
        <f t="shared" si="5"/>
        <v>120</v>
      </c>
    </row>
    <row r="26" spans="1:15" x14ac:dyDescent="0.2">
      <c r="A26" s="6" t="s">
        <v>0</v>
      </c>
      <c r="B26" s="1" t="s">
        <v>23</v>
      </c>
      <c r="C26" s="1" t="s">
        <v>26</v>
      </c>
      <c r="D26" s="1">
        <v>8</v>
      </c>
      <c r="E26" s="1">
        <v>4</v>
      </c>
      <c r="F26" s="1">
        <f t="shared" si="0"/>
        <v>4</v>
      </c>
      <c r="G26" s="1">
        <v>2.5</v>
      </c>
      <c r="H26" s="1">
        <v>4</v>
      </c>
      <c r="I26" s="1">
        <f t="shared" si="1"/>
        <v>20</v>
      </c>
      <c r="J26" s="1">
        <f t="shared" si="2"/>
        <v>16</v>
      </c>
      <c r="K26" s="11">
        <f t="shared" si="3"/>
        <v>-4</v>
      </c>
      <c r="L26">
        <f>VLOOKUP(A26,'Table2_Nutrition Data'!$A$1:$M$12,2,FALSE)</f>
        <v>16</v>
      </c>
      <c r="M26">
        <f>VLOOKUP(A26,'Table2_Nutrition Data'!$A$1:$M$12,4,FALSE)</f>
        <v>1200</v>
      </c>
      <c r="N26">
        <f t="shared" si="4"/>
        <v>4800</v>
      </c>
      <c r="O26">
        <f t="shared" si="5"/>
        <v>64</v>
      </c>
    </row>
    <row r="27" spans="1:15" x14ac:dyDescent="0.2">
      <c r="A27" s="6" t="s">
        <v>15</v>
      </c>
      <c r="B27" s="1" t="s">
        <v>23</v>
      </c>
      <c r="C27" s="1" t="s">
        <v>26</v>
      </c>
      <c r="D27" s="1">
        <v>8</v>
      </c>
      <c r="E27" s="1">
        <v>5</v>
      </c>
      <c r="F27" s="1">
        <f t="shared" si="0"/>
        <v>3</v>
      </c>
      <c r="G27" s="1">
        <v>2.5</v>
      </c>
      <c r="H27" s="1">
        <v>4</v>
      </c>
      <c r="I27" s="1">
        <f t="shared" si="1"/>
        <v>20</v>
      </c>
      <c r="J27" s="1">
        <f t="shared" si="2"/>
        <v>20</v>
      </c>
      <c r="K27" s="11">
        <f t="shared" si="3"/>
        <v>0</v>
      </c>
      <c r="L27">
        <f>VLOOKUP(A27,'Table2_Nutrition Data'!$A$1:$M$12,2,FALSE)</f>
        <v>21</v>
      </c>
      <c r="M27">
        <f>VLOOKUP(A27,'Table2_Nutrition Data'!$A$1:$M$12,4,FALSE)</f>
        <v>1260</v>
      </c>
      <c r="N27">
        <f t="shared" si="4"/>
        <v>6300</v>
      </c>
      <c r="O27">
        <f t="shared" si="5"/>
        <v>105</v>
      </c>
    </row>
    <row r="28" spans="1:15" x14ac:dyDescent="0.2">
      <c r="A28" s="6" t="s">
        <v>13</v>
      </c>
      <c r="B28" s="1" t="s">
        <v>23</v>
      </c>
      <c r="C28" s="1" t="s">
        <v>26</v>
      </c>
      <c r="D28" s="1">
        <v>8</v>
      </c>
      <c r="E28" s="1">
        <v>8</v>
      </c>
      <c r="F28" s="1">
        <f t="shared" si="0"/>
        <v>0</v>
      </c>
      <c r="G28" s="1">
        <v>2.5</v>
      </c>
      <c r="H28" s="1">
        <v>4</v>
      </c>
      <c r="I28" s="1">
        <f t="shared" si="1"/>
        <v>20</v>
      </c>
      <c r="J28" s="1">
        <f t="shared" si="2"/>
        <v>32</v>
      </c>
      <c r="K28" s="11">
        <f t="shared" si="3"/>
        <v>12</v>
      </c>
      <c r="L28">
        <f>VLOOKUP(A28,'Table2_Nutrition Data'!$A$1:$M$12,2,FALSE)</f>
        <v>16</v>
      </c>
      <c r="M28">
        <f>VLOOKUP(A28,'Table2_Nutrition Data'!$A$1:$M$12,4,FALSE)</f>
        <v>1120</v>
      </c>
      <c r="N28">
        <f t="shared" si="4"/>
        <v>8960</v>
      </c>
      <c r="O28">
        <f t="shared" si="5"/>
        <v>128</v>
      </c>
    </row>
    <row r="29" spans="1:15" x14ac:dyDescent="0.2">
      <c r="A29" s="6" t="s">
        <v>14</v>
      </c>
      <c r="B29" s="1" t="s">
        <v>23</v>
      </c>
      <c r="C29" s="1" t="s">
        <v>26</v>
      </c>
      <c r="D29" s="1">
        <v>8</v>
      </c>
      <c r="E29" s="1">
        <v>7</v>
      </c>
      <c r="F29" s="1">
        <f t="shared" si="0"/>
        <v>1</v>
      </c>
      <c r="G29" s="1">
        <v>2.5</v>
      </c>
      <c r="H29" s="1">
        <v>4</v>
      </c>
      <c r="I29" s="1">
        <f t="shared" si="1"/>
        <v>20</v>
      </c>
      <c r="J29" s="1">
        <f t="shared" si="2"/>
        <v>28</v>
      </c>
      <c r="K29" s="11">
        <f t="shared" si="3"/>
        <v>8</v>
      </c>
      <c r="L29">
        <f>VLOOKUP(A29,'Table2_Nutrition Data'!$A$1:$M$12,2,FALSE)</f>
        <v>25</v>
      </c>
      <c r="M29">
        <f>VLOOKUP(A29,'Table2_Nutrition Data'!$A$1:$M$12,4,FALSE)</f>
        <v>700</v>
      </c>
      <c r="N29">
        <f t="shared" si="4"/>
        <v>4900</v>
      </c>
      <c r="O29">
        <f t="shared" si="5"/>
        <v>175</v>
      </c>
    </row>
    <row r="30" spans="1:15" x14ac:dyDescent="0.2">
      <c r="A30" s="7" t="s">
        <v>16</v>
      </c>
      <c r="B30" s="1" t="s">
        <v>23</v>
      </c>
      <c r="C30" s="1" t="s">
        <v>26</v>
      </c>
      <c r="D30" s="1">
        <v>8</v>
      </c>
      <c r="E30" s="1">
        <v>6</v>
      </c>
      <c r="F30" s="1">
        <f t="shared" si="0"/>
        <v>2</v>
      </c>
      <c r="G30" s="1">
        <v>2.5</v>
      </c>
      <c r="H30" s="1">
        <v>4</v>
      </c>
      <c r="I30" s="1">
        <f t="shared" si="1"/>
        <v>20</v>
      </c>
      <c r="J30" s="1">
        <f t="shared" si="2"/>
        <v>24</v>
      </c>
      <c r="K30" s="11">
        <f t="shared" si="3"/>
        <v>4</v>
      </c>
      <c r="L30">
        <f>VLOOKUP(A30,'Table2_Nutrition Data'!$A$1:$M$12,2,FALSE)</f>
        <v>21</v>
      </c>
      <c r="M30">
        <f>VLOOKUP(A30,'Table2_Nutrition Data'!$A$1:$M$12,4,FALSE)</f>
        <v>1428</v>
      </c>
      <c r="N30">
        <f t="shared" si="4"/>
        <v>8568</v>
      </c>
      <c r="O30">
        <f t="shared" si="5"/>
        <v>126</v>
      </c>
    </row>
    <row r="31" spans="1:15" x14ac:dyDescent="0.2">
      <c r="A31" s="6" t="s">
        <v>18</v>
      </c>
      <c r="B31" s="1" t="s">
        <v>23</v>
      </c>
      <c r="C31" s="1" t="s">
        <v>26</v>
      </c>
      <c r="D31" s="1">
        <v>8</v>
      </c>
      <c r="E31" s="1">
        <v>8</v>
      </c>
      <c r="F31" s="1">
        <f t="shared" si="0"/>
        <v>0</v>
      </c>
      <c r="G31" s="1">
        <v>2.5</v>
      </c>
      <c r="H31" s="1">
        <v>4</v>
      </c>
      <c r="I31" s="1">
        <f t="shared" si="1"/>
        <v>20</v>
      </c>
      <c r="J31" s="1">
        <f t="shared" si="2"/>
        <v>32</v>
      </c>
      <c r="K31" s="11">
        <f t="shared" si="3"/>
        <v>12</v>
      </c>
      <c r="L31">
        <f>VLOOKUP(A31,'Table2_Nutrition Data'!$A$1:$M$12,2,FALSE)</f>
        <v>14</v>
      </c>
      <c r="M31">
        <f>VLOOKUP(A31,'Table2_Nutrition Data'!$A$1:$M$12,4,FALSE)</f>
        <v>840</v>
      </c>
      <c r="N31">
        <f t="shared" si="4"/>
        <v>6720</v>
      </c>
      <c r="O31">
        <f t="shared" si="5"/>
        <v>112</v>
      </c>
    </row>
    <row r="32" spans="1:15" x14ac:dyDescent="0.2">
      <c r="A32" s="7" t="s">
        <v>17</v>
      </c>
      <c r="B32" s="1" t="s">
        <v>23</v>
      </c>
      <c r="C32" s="1" t="s">
        <v>26</v>
      </c>
      <c r="D32" s="1">
        <v>8</v>
      </c>
      <c r="E32" s="1">
        <v>7</v>
      </c>
      <c r="F32" s="1">
        <f t="shared" si="0"/>
        <v>1</v>
      </c>
      <c r="G32" s="1">
        <v>2.5</v>
      </c>
      <c r="H32" s="1">
        <v>4</v>
      </c>
      <c r="I32" s="1">
        <f t="shared" si="1"/>
        <v>20</v>
      </c>
      <c r="J32" s="1">
        <f t="shared" si="2"/>
        <v>28</v>
      </c>
      <c r="K32" s="11">
        <f t="shared" si="3"/>
        <v>8</v>
      </c>
      <c r="L32">
        <f>VLOOKUP(A32,'Table2_Nutrition Data'!$A$1:$M$12,2,FALSE)</f>
        <v>16</v>
      </c>
      <c r="M32">
        <f>VLOOKUP(A32,'Table2_Nutrition Data'!$A$1:$M$12,4,FALSE)</f>
        <v>1200</v>
      </c>
      <c r="N32">
        <f t="shared" si="4"/>
        <v>8400</v>
      </c>
      <c r="O32">
        <f t="shared" si="5"/>
        <v>112</v>
      </c>
    </row>
    <row r="33" spans="1:15" x14ac:dyDescent="0.2">
      <c r="A33" s="7" t="s">
        <v>1</v>
      </c>
      <c r="B33" s="1" t="s">
        <v>23</v>
      </c>
      <c r="C33" s="1" t="s">
        <v>26</v>
      </c>
      <c r="D33" s="1">
        <v>8</v>
      </c>
      <c r="E33" s="1">
        <v>8</v>
      </c>
      <c r="F33" s="1">
        <f t="shared" si="0"/>
        <v>0</v>
      </c>
      <c r="G33" s="1">
        <v>2.5</v>
      </c>
      <c r="H33" s="1">
        <v>4</v>
      </c>
      <c r="I33" s="1">
        <f t="shared" si="1"/>
        <v>20</v>
      </c>
      <c r="J33" s="1">
        <f t="shared" si="2"/>
        <v>32</v>
      </c>
      <c r="K33" s="11">
        <f t="shared" si="3"/>
        <v>12</v>
      </c>
      <c r="L33">
        <f>VLOOKUP(A33,'Table2_Nutrition Data'!$A$1:$M$12,2,FALSE)</f>
        <v>32</v>
      </c>
      <c r="M33">
        <f>VLOOKUP(A33,'Table2_Nutrition Data'!$A$1:$M$12,4,FALSE)</f>
        <v>1280</v>
      </c>
      <c r="N33">
        <f t="shared" si="4"/>
        <v>10240</v>
      </c>
      <c r="O33">
        <f t="shared" si="5"/>
        <v>256</v>
      </c>
    </row>
    <row r="34" spans="1:15" x14ac:dyDescent="0.2">
      <c r="A34" s="9" t="s">
        <v>19</v>
      </c>
      <c r="B34" s="4" t="s">
        <v>23</v>
      </c>
      <c r="C34" s="4" t="s">
        <v>26</v>
      </c>
      <c r="D34" s="4">
        <v>8</v>
      </c>
      <c r="E34" s="4">
        <v>8</v>
      </c>
      <c r="F34" s="1">
        <f t="shared" si="0"/>
        <v>0</v>
      </c>
      <c r="G34" s="4">
        <v>2.5</v>
      </c>
      <c r="H34" s="4">
        <v>4</v>
      </c>
      <c r="I34" s="1">
        <f t="shared" si="1"/>
        <v>20</v>
      </c>
      <c r="J34" s="1">
        <f t="shared" si="2"/>
        <v>32</v>
      </c>
      <c r="K34" s="11">
        <f t="shared" si="3"/>
        <v>12</v>
      </c>
      <c r="L34">
        <f>VLOOKUP(A34,'Table2_Nutrition Data'!$A$1:$M$12,2,FALSE)</f>
        <v>40</v>
      </c>
      <c r="M34">
        <f>VLOOKUP(A34,'Table2_Nutrition Data'!$A$1:$M$12,4,FALSE)</f>
        <v>1120</v>
      </c>
      <c r="N34">
        <f t="shared" si="4"/>
        <v>8960</v>
      </c>
      <c r="O34">
        <f t="shared" si="5"/>
        <v>320</v>
      </c>
    </row>
    <row r="35" spans="1:15" x14ac:dyDescent="0.2">
      <c r="A35" s="7" t="s">
        <v>11</v>
      </c>
      <c r="B35" s="1" t="s">
        <v>23</v>
      </c>
      <c r="C35" s="1" t="s">
        <v>35</v>
      </c>
      <c r="D35" s="1">
        <v>8</v>
      </c>
      <c r="E35" s="1">
        <v>4</v>
      </c>
      <c r="F35" s="1">
        <f t="shared" si="0"/>
        <v>4</v>
      </c>
      <c r="G35" s="1">
        <v>2.5</v>
      </c>
      <c r="H35" s="1">
        <v>4</v>
      </c>
      <c r="I35" s="1">
        <f t="shared" si="1"/>
        <v>20</v>
      </c>
      <c r="J35" s="1">
        <f t="shared" si="2"/>
        <v>16</v>
      </c>
      <c r="K35" s="11">
        <f t="shared" si="3"/>
        <v>-4</v>
      </c>
      <c r="L35">
        <f>VLOOKUP(A35,'Table2_Nutrition Data'!$A$1:$M$12,2,FALSE)</f>
        <v>18</v>
      </c>
      <c r="M35">
        <f>VLOOKUP(A35,'Table2_Nutrition Data'!$A$1:$M$12,4,FALSE)</f>
        <v>954</v>
      </c>
      <c r="N35">
        <f t="shared" si="4"/>
        <v>3816</v>
      </c>
      <c r="O35">
        <f t="shared" si="5"/>
        <v>72</v>
      </c>
    </row>
    <row r="36" spans="1:15" x14ac:dyDescent="0.2">
      <c r="A36" s="7" t="s">
        <v>12</v>
      </c>
      <c r="B36" s="1" t="s">
        <v>23</v>
      </c>
      <c r="C36" s="1" t="s">
        <v>35</v>
      </c>
      <c r="D36" s="1">
        <v>8</v>
      </c>
      <c r="E36" s="1">
        <v>7</v>
      </c>
      <c r="F36" s="1">
        <f t="shared" si="0"/>
        <v>1</v>
      </c>
      <c r="G36" s="1">
        <v>2.5</v>
      </c>
      <c r="H36" s="1">
        <v>4</v>
      </c>
      <c r="I36" s="1">
        <f t="shared" si="1"/>
        <v>20</v>
      </c>
      <c r="J36" s="1">
        <f t="shared" si="2"/>
        <v>28</v>
      </c>
      <c r="K36" s="11">
        <f t="shared" si="3"/>
        <v>8</v>
      </c>
      <c r="L36">
        <f>VLOOKUP(A36,'Table2_Nutrition Data'!$A$1:$M$12,2,FALSE)</f>
        <v>20</v>
      </c>
      <c r="M36">
        <f>VLOOKUP(A36,'Table2_Nutrition Data'!$A$1:$M$12,4,FALSE)</f>
        <v>800</v>
      </c>
      <c r="N36">
        <f t="shared" si="4"/>
        <v>5600</v>
      </c>
      <c r="O36">
        <f t="shared" si="5"/>
        <v>140</v>
      </c>
    </row>
    <row r="37" spans="1:15" x14ac:dyDescent="0.2">
      <c r="A37" s="7" t="s">
        <v>0</v>
      </c>
      <c r="B37" s="1" t="s">
        <v>23</v>
      </c>
      <c r="C37" s="1" t="s">
        <v>35</v>
      </c>
      <c r="D37" s="1">
        <v>8</v>
      </c>
      <c r="E37" s="1">
        <v>8</v>
      </c>
      <c r="F37" s="1">
        <f t="shared" si="0"/>
        <v>0</v>
      </c>
      <c r="G37" s="1">
        <v>2.5</v>
      </c>
      <c r="H37" s="1">
        <v>4</v>
      </c>
      <c r="I37" s="1">
        <f t="shared" si="1"/>
        <v>20</v>
      </c>
      <c r="J37" s="1">
        <f t="shared" si="2"/>
        <v>32</v>
      </c>
      <c r="K37" s="11">
        <f t="shared" si="3"/>
        <v>12</v>
      </c>
      <c r="L37">
        <f>VLOOKUP(A37,'Table2_Nutrition Data'!$A$1:$M$12,2,FALSE)</f>
        <v>16</v>
      </c>
      <c r="M37">
        <f>VLOOKUP(A37,'Table2_Nutrition Data'!$A$1:$M$12,4,FALSE)</f>
        <v>1200</v>
      </c>
      <c r="N37">
        <f t="shared" si="4"/>
        <v>9600</v>
      </c>
      <c r="O37">
        <f t="shared" si="5"/>
        <v>128</v>
      </c>
    </row>
    <row r="38" spans="1:15" x14ac:dyDescent="0.2">
      <c r="A38" s="7" t="s">
        <v>15</v>
      </c>
      <c r="B38" s="1" t="s">
        <v>23</v>
      </c>
      <c r="C38" s="1" t="s">
        <v>35</v>
      </c>
      <c r="D38" s="1">
        <v>8</v>
      </c>
      <c r="E38" s="1">
        <v>7</v>
      </c>
      <c r="F38" s="1">
        <f t="shared" si="0"/>
        <v>1</v>
      </c>
      <c r="G38" s="1">
        <v>2.5</v>
      </c>
      <c r="H38" s="1">
        <v>4</v>
      </c>
      <c r="I38" s="1">
        <f t="shared" si="1"/>
        <v>20</v>
      </c>
      <c r="J38" s="1">
        <f t="shared" si="2"/>
        <v>28</v>
      </c>
      <c r="K38" s="11">
        <f t="shared" si="3"/>
        <v>8</v>
      </c>
      <c r="L38">
        <f>VLOOKUP(A38,'Table2_Nutrition Data'!$A$1:$M$12,2,FALSE)</f>
        <v>21</v>
      </c>
      <c r="M38">
        <f>VLOOKUP(A38,'Table2_Nutrition Data'!$A$1:$M$12,4,FALSE)</f>
        <v>1260</v>
      </c>
      <c r="N38">
        <f t="shared" si="4"/>
        <v>8820</v>
      </c>
      <c r="O38">
        <f t="shared" si="5"/>
        <v>147</v>
      </c>
    </row>
    <row r="39" spans="1:15" x14ac:dyDescent="0.2">
      <c r="A39" s="7" t="s">
        <v>13</v>
      </c>
      <c r="B39" s="1" t="s">
        <v>23</v>
      </c>
      <c r="C39" s="1" t="s">
        <v>35</v>
      </c>
      <c r="D39" s="1">
        <v>8</v>
      </c>
      <c r="E39" s="1">
        <v>8</v>
      </c>
      <c r="F39" s="1">
        <f t="shared" si="0"/>
        <v>0</v>
      </c>
      <c r="G39" s="1">
        <v>2.5</v>
      </c>
      <c r="H39" s="1">
        <v>4</v>
      </c>
      <c r="I39" s="1">
        <f t="shared" si="1"/>
        <v>20</v>
      </c>
      <c r="J39" s="1">
        <f t="shared" si="2"/>
        <v>32</v>
      </c>
      <c r="K39" s="11">
        <f t="shared" si="3"/>
        <v>12</v>
      </c>
      <c r="L39">
        <f>VLOOKUP(A39,'Table2_Nutrition Data'!$A$1:$M$12,2,FALSE)</f>
        <v>16</v>
      </c>
      <c r="M39">
        <f>VLOOKUP(A39,'Table2_Nutrition Data'!$A$1:$M$12,4,FALSE)</f>
        <v>1120</v>
      </c>
      <c r="N39">
        <f t="shared" si="4"/>
        <v>8960</v>
      </c>
      <c r="O39">
        <f t="shared" si="5"/>
        <v>128</v>
      </c>
    </row>
    <row r="40" spans="1:15" x14ac:dyDescent="0.2">
      <c r="A40" s="7" t="s">
        <v>14</v>
      </c>
      <c r="B40" s="1" t="s">
        <v>23</v>
      </c>
      <c r="C40" s="1" t="s">
        <v>35</v>
      </c>
      <c r="D40" s="1">
        <v>8</v>
      </c>
      <c r="E40" s="1">
        <v>3</v>
      </c>
      <c r="F40" s="1">
        <f t="shared" si="0"/>
        <v>5</v>
      </c>
      <c r="G40" s="1">
        <v>2.5</v>
      </c>
      <c r="H40" s="1">
        <v>4</v>
      </c>
      <c r="I40" s="1">
        <f t="shared" si="1"/>
        <v>20</v>
      </c>
      <c r="J40" s="1">
        <f t="shared" si="2"/>
        <v>12</v>
      </c>
      <c r="K40" s="11">
        <f t="shared" si="3"/>
        <v>-8</v>
      </c>
      <c r="L40">
        <f>VLOOKUP(A40,'Table2_Nutrition Data'!$A$1:$M$12,2,FALSE)</f>
        <v>25</v>
      </c>
      <c r="M40">
        <f>VLOOKUP(A40,'Table2_Nutrition Data'!$A$1:$M$12,4,FALSE)</f>
        <v>700</v>
      </c>
      <c r="N40">
        <f t="shared" si="4"/>
        <v>2100</v>
      </c>
      <c r="O40">
        <f t="shared" si="5"/>
        <v>75</v>
      </c>
    </row>
    <row r="41" spans="1:15" x14ac:dyDescent="0.2">
      <c r="A41" s="7" t="s">
        <v>16</v>
      </c>
      <c r="B41" s="1" t="s">
        <v>23</v>
      </c>
      <c r="C41" s="1" t="s">
        <v>35</v>
      </c>
      <c r="D41" s="1">
        <v>8</v>
      </c>
      <c r="E41" s="1">
        <v>4</v>
      </c>
      <c r="F41" s="1">
        <f t="shared" si="0"/>
        <v>4</v>
      </c>
      <c r="G41" s="1">
        <v>2.5</v>
      </c>
      <c r="H41" s="1">
        <v>4</v>
      </c>
      <c r="I41" s="1">
        <f t="shared" si="1"/>
        <v>20</v>
      </c>
      <c r="J41" s="1">
        <f t="shared" si="2"/>
        <v>16</v>
      </c>
      <c r="K41" s="11">
        <f t="shared" si="3"/>
        <v>-4</v>
      </c>
      <c r="L41">
        <f>VLOOKUP(A41,'Table2_Nutrition Data'!$A$1:$M$12,2,FALSE)</f>
        <v>21</v>
      </c>
      <c r="M41">
        <f>VLOOKUP(A41,'Table2_Nutrition Data'!$A$1:$M$12,4,FALSE)</f>
        <v>1428</v>
      </c>
      <c r="N41">
        <f t="shared" si="4"/>
        <v>5712</v>
      </c>
      <c r="O41">
        <f t="shared" si="5"/>
        <v>84</v>
      </c>
    </row>
    <row r="42" spans="1:15" x14ac:dyDescent="0.2">
      <c r="A42" s="7" t="s">
        <v>18</v>
      </c>
      <c r="B42" s="1" t="s">
        <v>23</v>
      </c>
      <c r="C42" s="1" t="s">
        <v>35</v>
      </c>
      <c r="D42" s="1">
        <v>8</v>
      </c>
      <c r="E42" s="1">
        <v>4</v>
      </c>
      <c r="F42" s="1">
        <f t="shared" si="0"/>
        <v>4</v>
      </c>
      <c r="G42" s="1">
        <v>2.5</v>
      </c>
      <c r="H42" s="1">
        <v>4</v>
      </c>
      <c r="I42" s="1">
        <f t="shared" si="1"/>
        <v>20</v>
      </c>
      <c r="J42" s="1">
        <f t="shared" si="2"/>
        <v>16</v>
      </c>
      <c r="K42" s="11">
        <f t="shared" si="3"/>
        <v>-4</v>
      </c>
      <c r="L42">
        <f>VLOOKUP(A42,'Table2_Nutrition Data'!$A$1:$M$12,2,FALSE)</f>
        <v>14</v>
      </c>
      <c r="M42">
        <f>VLOOKUP(A42,'Table2_Nutrition Data'!$A$1:$M$12,4,FALSE)</f>
        <v>840</v>
      </c>
      <c r="N42">
        <f t="shared" si="4"/>
        <v>3360</v>
      </c>
      <c r="O42">
        <f t="shared" si="5"/>
        <v>56</v>
      </c>
    </row>
    <row r="43" spans="1:15" x14ac:dyDescent="0.2">
      <c r="A43" s="6" t="s">
        <v>17</v>
      </c>
      <c r="B43" s="1" t="s">
        <v>23</v>
      </c>
      <c r="C43" s="1" t="s">
        <v>35</v>
      </c>
      <c r="D43" s="1">
        <v>8</v>
      </c>
      <c r="E43" s="1">
        <v>8</v>
      </c>
      <c r="F43" s="1">
        <f t="shared" si="0"/>
        <v>0</v>
      </c>
      <c r="G43" s="1">
        <v>2.5</v>
      </c>
      <c r="H43" s="1">
        <v>4</v>
      </c>
      <c r="I43" s="1">
        <f t="shared" si="1"/>
        <v>20</v>
      </c>
      <c r="J43" s="1">
        <f t="shared" si="2"/>
        <v>32</v>
      </c>
      <c r="K43" s="11">
        <f t="shared" si="3"/>
        <v>12</v>
      </c>
      <c r="L43">
        <f>VLOOKUP(A43,'Table2_Nutrition Data'!$A$1:$M$12,2,FALSE)</f>
        <v>16</v>
      </c>
      <c r="M43">
        <f>VLOOKUP(A43,'Table2_Nutrition Data'!$A$1:$M$12,4,FALSE)</f>
        <v>1200</v>
      </c>
      <c r="N43">
        <f t="shared" si="4"/>
        <v>9600</v>
      </c>
      <c r="O43">
        <f t="shared" si="5"/>
        <v>128</v>
      </c>
    </row>
    <row r="44" spans="1:15" x14ac:dyDescent="0.2">
      <c r="A44" s="6" t="s">
        <v>1</v>
      </c>
      <c r="B44" s="1" t="s">
        <v>23</v>
      </c>
      <c r="C44" s="1" t="s">
        <v>35</v>
      </c>
      <c r="D44" s="1">
        <v>8</v>
      </c>
      <c r="E44" s="1">
        <v>8</v>
      </c>
      <c r="F44" s="1">
        <f t="shared" si="0"/>
        <v>0</v>
      </c>
      <c r="G44" s="1">
        <v>2.5</v>
      </c>
      <c r="H44" s="1">
        <v>4</v>
      </c>
      <c r="I44" s="1">
        <f t="shared" si="1"/>
        <v>20</v>
      </c>
      <c r="J44" s="1">
        <f t="shared" si="2"/>
        <v>32</v>
      </c>
      <c r="K44" s="11">
        <f t="shared" si="3"/>
        <v>12</v>
      </c>
      <c r="L44">
        <f>VLOOKUP(A44,'Table2_Nutrition Data'!$A$1:$M$12,2,FALSE)</f>
        <v>32</v>
      </c>
      <c r="M44">
        <f>VLOOKUP(A44,'Table2_Nutrition Data'!$A$1:$M$12,4,FALSE)</f>
        <v>1280</v>
      </c>
      <c r="N44">
        <f t="shared" si="4"/>
        <v>10240</v>
      </c>
      <c r="O44">
        <f t="shared" si="5"/>
        <v>256</v>
      </c>
    </row>
    <row r="45" spans="1:15" x14ac:dyDescent="0.2">
      <c r="A45" s="8" t="s">
        <v>19</v>
      </c>
      <c r="B45" s="4" t="s">
        <v>23</v>
      </c>
      <c r="C45" s="4" t="s">
        <v>35</v>
      </c>
      <c r="D45" s="4">
        <v>8</v>
      </c>
      <c r="E45" s="4">
        <v>5</v>
      </c>
      <c r="F45" s="1">
        <f t="shared" si="0"/>
        <v>3</v>
      </c>
      <c r="G45" s="4">
        <v>2.5</v>
      </c>
      <c r="H45" s="4">
        <v>4</v>
      </c>
      <c r="I45" s="1">
        <f t="shared" si="1"/>
        <v>20</v>
      </c>
      <c r="J45" s="1">
        <f t="shared" si="2"/>
        <v>20</v>
      </c>
      <c r="K45" s="11">
        <f t="shared" si="3"/>
        <v>0</v>
      </c>
      <c r="L45">
        <f>VLOOKUP(A45,'Table2_Nutrition Data'!$A$1:$M$12,2,FALSE)</f>
        <v>40</v>
      </c>
      <c r="M45">
        <f>VLOOKUP(A45,'Table2_Nutrition Data'!$A$1:$M$12,4,FALSE)</f>
        <v>1120</v>
      </c>
      <c r="N45">
        <f t="shared" si="4"/>
        <v>5600</v>
      </c>
      <c r="O45">
        <f t="shared" si="5"/>
        <v>200</v>
      </c>
    </row>
    <row r="46" spans="1:15" x14ac:dyDescent="0.2">
      <c r="A46" s="7" t="s">
        <v>11</v>
      </c>
      <c r="B46" s="1" t="s">
        <v>42</v>
      </c>
      <c r="C46" s="1" t="s">
        <v>43</v>
      </c>
      <c r="D46" s="1">
        <v>12</v>
      </c>
      <c r="E46" s="1">
        <v>12</v>
      </c>
      <c r="F46" s="1">
        <f t="shared" si="0"/>
        <v>0</v>
      </c>
      <c r="G46" s="1">
        <v>2.5</v>
      </c>
      <c r="H46" s="1">
        <v>4</v>
      </c>
      <c r="I46" s="1">
        <f t="shared" si="1"/>
        <v>30</v>
      </c>
      <c r="J46" s="1">
        <f t="shared" si="2"/>
        <v>48</v>
      </c>
      <c r="K46" s="11">
        <f t="shared" si="3"/>
        <v>18</v>
      </c>
      <c r="L46">
        <f>VLOOKUP(A46,'Table2_Nutrition Data'!$A$1:$M$12,2,FALSE)</f>
        <v>18</v>
      </c>
      <c r="M46">
        <f>VLOOKUP(A46,'Table2_Nutrition Data'!$A$1:$M$12,4,FALSE)</f>
        <v>954</v>
      </c>
      <c r="N46">
        <f t="shared" si="4"/>
        <v>11448</v>
      </c>
      <c r="O46">
        <f t="shared" si="5"/>
        <v>216</v>
      </c>
    </row>
    <row r="47" spans="1:15" x14ac:dyDescent="0.2">
      <c r="A47" s="6" t="s">
        <v>12</v>
      </c>
      <c r="B47" s="1" t="s">
        <v>42</v>
      </c>
      <c r="C47" s="1" t="s">
        <v>43</v>
      </c>
      <c r="D47" s="1">
        <v>12</v>
      </c>
      <c r="E47" s="1">
        <v>5</v>
      </c>
      <c r="F47" s="1">
        <f t="shared" si="0"/>
        <v>7</v>
      </c>
      <c r="G47" s="1">
        <v>2.5</v>
      </c>
      <c r="H47" s="1">
        <v>4</v>
      </c>
      <c r="I47" s="1">
        <f t="shared" si="1"/>
        <v>30</v>
      </c>
      <c r="J47" s="1">
        <f t="shared" si="2"/>
        <v>20</v>
      </c>
      <c r="K47" s="11">
        <f t="shared" si="3"/>
        <v>-10</v>
      </c>
      <c r="L47">
        <f>VLOOKUP(A47,'Table2_Nutrition Data'!$A$1:$M$12,2,FALSE)</f>
        <v>20</v>
      </c>
      <c r="M47">
        <f>VLOOKUP(A47,'Table2_Nutrition Data'!$A$1:$M$12,4,FALSE)</f>
        <v>800</v>
      </c>
      <c r="N47">
        <f t="shared" si="4"/>
        <v>4000</v>
      </c>
      <c r="O47">
        <f t="shared" si="5"/>
        <v>100</v>
      </c>
    </row>
    <row r="48" spans="1:15" x14ac:dyDescent="0.2">
      <c r="A48" s="6" t="s">
        <v>0</v>
      </c>
      <c r="B48" s="1" t="s">
        <v>42</v>
      </c>
      <c r="C48" s="1" t="s">
        <v>43</v>
      </c>
      <c r="D48" s="1">
        <v>12</v>
      </c>
      <c r="E48" s="1">
        <v>8</v>
      </c>
      <c r="F48" s="1">
        <f t="shared" si="0"/>
        <v>4</v>
      </c>
      <c r="G48" s="1">
        <v>2.5</v>
      </c>
      <c r="H48" s="1">
        <v>4</v>
      </c>
      <c r="I48" s="1">
        <f t="shared" si="1"/>
        <v>30</v>
      </c>
      <c r="J48" s="1">
        <f t="shared" si="2"/>
        <v>32</v>
      </c>
      <c r="K48" s="11">
        <f t="shared" si="3"/>
        <v>2</v>
      </c>
      <c r="L48">
        <f>VLOOKUP(A48,'Table2_Nutrition Data'!$A$1:$M$12,2,FALSE)</f>
        <v>16</v>
      </c>
      <c r="M48">
        <f>VLOOKUP(A48,'Table2_Nutrition Data'!$A$1:$M$12,4,FALSE)</f>
        <v>1200</v>
      </c>
      <c r="N48">
        <f t="shared" si="4"/>
        <v>9600</v>
      </c>
      <c r="O48">
        <f t="shared" si="5"/>
        <v>128</v>
      </c>
    </row>
    <row r="49" spans="1:15" x14ac:dyDescent="0.2">
      <c r="A49" s="6" t="s">
        <v>15</v>
      </c>
      <c r="B49" s="1" t="s">
        <v>42</v>
      </c>
      <c r="C49" s="1" t="s">
        <v>43</v>
      </c>
      <c r="D49" s="1">
        <v>12</v>
      </c>
      <c r="E49" s="1">
        <v>1</v>
      </c>
      <c r="F49" s="1">
        <f t="shared" si="0"/>
        <v>11</v>
      </c>
      <c r="G49" s="1">
        <v>2.5</v>
      </c>
      <c r="H49" s="1">
        <v>4</v>
      </c>
      <c r="I49" s="1">
        <f t="shared" si="1"/>
        <v>30</v>
      </c>
      <c r="J49" s="1">
        <f t="shared" si="2"/>
        <v>4</v>
      </c>
      <c r="K49" s="11">
        <f t="shared" si="3"/>
        <v>-26</v>
      </c>
      <c r="L49">
        <f>VLOOKUP(A49,'Table2_Nutrition Data'!$A$1:$M$12,2,FALSE)</f>
        <v>21</v>
      </c>
      <c r="M49">
        <f>VLOOKUP(A49,'Table2_Nutrition Data'!$A$1:$M$12,4,FALSE)</f>
        <v>1260</v>
      </c>
      <c r="N49">
        <f t="shared" si="4"/>
        <v>1260</v>
      </c>
      <c r="O49">
        <f t="shared" si="5"/>
        <v>21</v>
      </c>
    </row>
    <row r="50" spans="1:15" x14ac:dyDescent="0.2">
      <c r="A50" s="6" t="s">
        <v>13</v>
      </c>
      <c r="B50" s="1" t="s">
        <v>42</v>
      </c>
      <c r="C50" s="1" t="s">
        <v>43</v>
      </c>
      <c r="D50" s="1">
        <v>12</v>
      </c>
      <c r="E50" s="1">
        <v>5</v>
      </c>
      <c r="F50" s="1">
        <f t="shared" si="0"/>
        <v>7</v>
      </c>
      <c r="G50" s="1">
        <v>2.5</v>
      </c>
      <c r="H50" s="1">
        <v>4</v>
      </c>
      <c r="I50" s="1">
        <f t="shared" si="1"/>
        <v>30</v>
      </c>
      <c r="J50" s="1">
        <f t="shared" si="2"/>
        <v>20</v>
      </c>
      <c r="K50" s="11">
        <f t="shared" si="3"/>
        <v>-10</v>
      </c>
      <c r="L50">
        <f>VLOOKUP(A50,'Table2_Nutrition Data'!$A$1:$M$12,2,FALSE)</f>
        <v>16</v>
      </c>
      <c r="M50">
        <f>VLOOKUP(A50,'Table2_Nutrition Data'!$A$1:$M$12,4,FALSE)</f>
        <v>1120</v>
      </c>
      <c r="N50">
        <f t="shared" si="4"/>
        <v>5600</v>
      </c>
      <c r="O50">
        <f t="shared" si="5"/>
        <v>80</v>
      </c>
    </row>
    <row r="51" spans="1:15" x14ac:dyDescent="0.2">
      <c r="A51" s="6" t="s">
        <v>14</v>
      </c>
      <c r="B51" s="1" t="s">
        <v>42</v>
      </c>
      <c r="C51" s="1" t="s">
        <v>43</v>
      </c>
      <c r="D51" s="1">
        <v>12</v>
      </c>
      <c r="E51" s="1">
        <v>8</v>
      </c>
      <c r="F51" s="1">
        <f t="shared" si="0"/>
        <v>4</v>
      </c>
      <c r="G51" s="1">
        <v>2.5</v>
      </c>
      <c r="H51" s="1">
        <v>4</v>
      </c>
      <c r="I51" s="1">
        <f t="shared" si="1"/>
        <v>30</v>
      </c>
      <c r="J51" s="1">
        <f t="shared" si="2"/>
        <v>32</v>
      </c>
      <c r="K51" s="11">
        <f t="shared" si="3"/>
        <v>2</v>
      </c>
      <c r="L51">
        <f>VLOOKUP(A51,'Table2_Nutrition Data'!$A$1:$M$12,2,FALSE)</f>
        <v>25</v>
      </c>
      <c r="M51">
        <f>VLOOKUP(A51,'Table2_Nutrition Data'!$A$1:$M$12,4,FALSE)</f>
        <v>700</v>
      </c>
      <c r="N51">
        <f t="shared" si="4"/>
        <v>5600</v>
      </c>
      <c r="O51">
        <f t="shared" si="5"/>
        <v>200</v>
      </c>
    </row>
    <row r="52" spans="1:15" x14ac:dyDescent="0.2">
      <c r="A52" s="6" t="s">
        <v>16</v>
      </c>
      <c r="B52" s="1" t="s">
        <v>42</v>
      </c>
      <c r="C52" s="1" t="s">
        <v>43</v>
      </c>
      <c r="D52" s="1">
        <v>12</v>
      </c>
      <c r="E52" s="1">
        <v>7</v>
      </c>
      <c r="F52" s="1">
        <f t="shared" si="0"/>
        <v>5</v>
      </c>
      <c r="G52" s="1">
        <v>2.5</v>
      </c>
      <c r="H52" s="1">
        <v>4</v>
      </c>
      <c r="I52" s="1">
        <f t="shared" si="1"/>
        <v>30</v>
      </c>
      <c r="J52" s="1">
        <f t="shared" si="2"/>
        <v>28</v>
      </c>
      <c r="K52" s="11">
        <f t="shared" si="3"/>
        <v>-2</v>
      </c>
      <c r="L52">
        <f>VLOOKUP(A52,'Table2_Nutrition Data'!$A$1:$M$12,2,FALSE)</f>
        <v>21</v>
      </c>
      <c r="M52">
        <f>VLOOKUP(A52,'Table2_Nutrition Data'!$A$1:$M$12,4,FALSE)</f>
        <v>1428</v>
      </c>
      <c r="N52">
        <f t="shared" si="4"/>
        <v>9996</v>
      </c>
      <c r="O52">
        <f t="shared" si="5"/>
        <v>147</v>
      </c>
    </row>
    <row r="53" spans="1:15" x14ac:dyDescent="0.2">
      <c r="A53" s="6" t="s">
        <v>18</v>
      </c>
      <c r="B53" s="1" t="s">
        <v>42</v>
      </c>
      <c r="C53" s="1" t="s">
        <v>43</v>
      </c>
      <c r="D53" s="1">
        <v>12</v>
      </c>
      <c r="E53" s="1">
        <v>9</v>
      </c>
      <c r="F53" s="1">
        <f t="shared" si="0"/>
        <v>3</v>
      </c>
      <c r="G53" s="1">
        <v>2.5</v>
      </c>
      <c r="H53" s="1">
        <v>4</v>
      </c>
      <c r="I53" s="1">
        <f t="shared" si="1"/>
        <v>30</v>
      </c>
      <c r="J53" s="1">
        <f t="shared" si="2"/>
        <v>36</v>
      </c>
      <c r="K53" s="11">
        <f t="shared" si="3"/>
        <v>6</v>
      </c>
      <c r="L53">
        <f>VLOOKUP(A53,'Table2_Nutrition Data'!$A$1:$M$12,2,FALSE)</f>
        <v>14</v>
      </c>
      <c r="M53">
        <f>VLOOKUP(A53,'Table2_Nutrition Data'!$A$1:$M$12,4,FALSE)</f>
        <v>840</v>
      </c>
      <c r="N53">
        <f t="shared" si="4"/>
        <v>7560</v>
      </c>
      <c r="O53">
        <f t="shared" si="5"/>
        <v>126</v>
      </c>
    </row>
    <row r="54" spans="1:15" x14ac:dyDescent="0.2">
      <c r="A54" s="6" t="s">
        <v>17</v>
      </c>
      <c r="B54" s="1" t="s">
        <v>42</v>
      </c>
      <c r="C54" s="1" t="s">
        <v>43</v>
      </c>
      <c r="D54" s="1">
        <v>12</v>
      </c>
      <c r="E54" s="1">
        <v>10</v>
      </c>
      <c r="F54" s="1">
        <f t="shared" si="0"/>
        <v>2</v>
      </c>
      <c r="G54" s="1">
        <v>2.5</v>
      </c>
      <c r="H54" s="1">
        <v>4</v>
      </c>
      <c r="I54" s="1">
        <f t="shared" si="1"/>
        <v>30</v>
      </c>
      <c r="J54" s="1">
        <f t="shared" si="2"/>
        <v>40</v>
      </c>
      <c r="K54" s="11">
        <f t="shared" si="3"/>
        <v>10</v>
      </c>
      <c r="L54">
        <f>VLOOKUP(A54,'Table2_Nutrition Data'!$A$1:$M$12,2,FALSE)</f>
        <v>16</v>
      </c>
      <c r="M54">
        <f>VLOOKUP(A54,'Table2_Nutrition Data'!$A$1:$M$12,4,FALSE)</f>
        <v>1200</v>
      </c>
      <c r="N54">
        <f t="shared" si="4"/>
        <v>12000</v>
      </c>
      <c r="O54">
        <f t="shared" si="5"/>
        <v>160</v>
      </c>
    </row>
    <row r="55" spans="1:15" x14ac:dyDescent="0.2">
      <c r="A55" s="6" t="s">
        <v>1</v>
      </c>
      <c r="B55" s="1" t="s">
        <v>42</v>
      </c>
      <c r="C55" s="1" t="s">
        <v>43</v>
      </c>
      <c r="D55" s="1">
        <v>12</v>
      </c>
      <c r="E55" s="1">
        <v>10</v>
      </c>
      <c r="F55" s="1">
        <f t="shared" si="0"/>
        <v>2</v>
      </c>
      <c r="G55" s="1">
        <v>2.5</v>
      </c>
      <c r="H55" s="1">
        <v>4</v>
      </c>
      <c r="I55" s="1">
        <f t="shared" si="1"/>
        <v>30</v>
      </c>
      <c r="J55" s="1">
        <f t="shared" si="2"/>
        <v>40</v>
      </c>
      <c r="K55" s="11">
        <f t="shared" si="3"/>
        <v>10</v>
      </c>
      <c r="L55">
        <f>VLOOKUP(A55,'Table2_Nutrition Data'!$A$1:$M$12,2,FALSE)</f>
        <v>32</v>
      </c>
      <c r="M55">
        <f>VLOOKUP(A55,'Table2_Nutrition Data'!$A$1:$M$12,4,FALSE)</f>
        <v>1280</v>
      </c>
      <c r="N55">
        <f t="shared" si="4"/>
        <v>12800</v>
      </c>
      <c r="O55">
        <f t="shared" si="5"/>
        <v>320</v>
      </c>
    </row>
    <row r="56" spans="1:15" x14ac:dyDescent="0.2">
      <c r="A56" s="8" t="s">
        <v>19</v>
      </c>
      <c r="B56" s="4" t="s">
        <v>42</v>
      </c>
      <c r="C56" s="4" t="s">
        <v>43</v>
      </c>
      <c r="D56" s="4">
        <v>12</v>
      </c>
      <c r="E56" s="4">
        <v>10</v>
      </c>
      <c r="F56" s="1">
        <f t="shared" si="0"/>
        <v>2</v>
      </c>
      <c r="G56" s="4">
        <v>2.5</v>
      </c>
      <c r="H56" s="4">
        <v>4</v>
      </c>
      <c r="I56" s="1">
        <f t="shared" si="1"/>
        <v>30</v>
      </c>
      <c r="J56" s="1">
        <f t="shared" si="2"/>
        <v>40</v>
      </c>
      <c r="K56" s="11">
        <f t="shared" si="3"/>
        <v>10</v>
      </c>
      <c r="L56">
        <f>VLOOKUP(A56,'Table2_Nutrition Data'!$A$1:$M$12,2,FALSE)</f>
        <v>40</v>
      </c>
      <c r="M56">
        <f>VLOOKUP(A56,'Table2_Nutrition Data'!$A$1:$M$12,4,FALSE)</f>
        <v>1120</v>
      </c>
      <c r="N56">
        <f t="shared" si="4"/>
        <v>11200</v>
      </c>
      <c r="O56">
        <f t="shared" si="5"/>
        <v>400</v>
      </c>
    </row>
    <row r="57" spans="1:15" x14ac:dyDescent="0.2">
      <c r="A57" s="7" t="s">
        <v>11</v>
      </c>
      <c r="B57" s="1" t="s">
        <v>42</v>
      </c>
      <c r="C57" s="1" t="s">
        <v>44</v>
      </c>
      <c r="D57" s="1">
        <v>12</v>
      </c>
      <c r="E57" s="1">
        <v>7</v>
      </c>
      <c r="F57" s="1">
        <f t="shared" si="0"/>
        <v>5</v>
      </c>
      <c r="G57" s="1">
        <v>2.5</v>
      </c>
      <c r="H57" s="1">
        <v>4</v>
      </c>
      <c r="I57" s="1">
        <f t="shared" si="1"/>
        <v>30</v>
      </c>
      <c r="J57" s="1">
        <f t="shared" si="2"/>
        <v>28</v>
      </c>
      <c r="K57" s="11">
        <f t="shared" si="3"/>
        <v>-2</v>
      </c>
      <c r="L57">
        <f>VLOOKUP(A57,'Table2_Nutrition Data'!$A$1:$M$12,2,FALSE)</f>
        <v>18</v>
      </c>
      <c r="M57">
        <f>VLOOKUP(A57,'Table2_Nutrition Data'!$A$1:$M$12,4,FALSE)</f>
        <v>954</v>
      </c>
      <c r="N57">
        <f t="shared" si="4"/>
        <v>6678</v>
      </c>
      <c r="O57">
        <f t="shared" si="5"/>
        <v>126</v>
      </c>
    </row>
    <row r="58" spans="1:15" x14ac:dyDescent="0.2">
      <c r="A58" s="6" t="s">
        <v>12</v>
      </c>
      <c r="B58" s="1" t="s">
        <v>42</v>
      </c>
      <c r="C58" s="1" t="s">
        <v>44</v>
      </c>
      <c r="D58" s="1">
        <v>12</v>
      </c>
      <c r="E58" s="1">
        <v>8</v>
      </c>
      <c r="F58" s="1">
        <f t="shared" si="0"/>
        <v>4</v>
      </c>
      <c r="G58" s="1">
        <v>2.5</v>
      </c>
      <c r="H58" s="1">
        <v>4</v>
      </c>
      <c r="I58" s="1">
        <f t="shared" si="1"/>
        <v>30</v>
      </c>
      <c r="J58" s="1">
        <f t="shared" si="2"/>
        <v>32</v>
      </c>
      <c r="K58" s="11">
        <f t="shared" si="3"/>
        <v>2</v>
      </c>
      <c r="L58">
        <f>VLOOKUP(A58,'Table2_Nutrition Data'!$A$1:$M$12,2,FALSE)</f>
        <v>20</v>
      </c>
      <c r="M58">
        <f>VLOOKUP(A58,'Table2_Nutrition Data'!$A$1:$M$12,4,FALSE)</f>
        <v>800</v>
      </c>
      <c r="N58">
        <f t="shared" si="4"/>
        <v>6400</v>
      </c>
      <c r="O58">
        <f t="shared" si="5"/>
        <v>160</v>
      </c>
    </row>
    <row r="59" spans="1:15" x14ac:dyDescent="0.2">
      <c r="A59" s="6" t="s">
        <v>0</v>
      </c>
      <c r="B59" s="1" t="s">
        <v>42</v>
      </c>
      <c r="C59" s="1" t="s">
        <v>44</v>
      </c>
      <c r="D59" s="1">
        <v>12</v>
      </c>
      <c r="E59" s="1">
        <v>9</v>
      </c>
      <c r="F59" s="1">
        <f t="shared" si="0"/>
        <v>3</v>
      </c>
      <c r="G59" s="1">
        <v>2.5</v>
      </c>
      <c r="H59" s="1">
        <v>4</v>
      </c>
      <c r="I59" s="1">
        <f t="shared" si="1"/>
        <v>30</v>
      </c>
      <c r="J59" s="1">
        <f t="shared" si="2"/>
        <v>36</v>
      </c>
      <c r="K59" s="11">
        <f t="shared" si="3"/>
        <v>6</v>
      </c>
      <c r="L59">
        <f>VLOOKUP(A59,'Table2_Nutrition Data'!$A$1:$M$12,2,FALSE)</f>
        <v>16</v>
      </c>
      <c r="M59">
        <f>VLOOKUP(A59,'Table2_Nutrition Data'!$A$1:$M$12,4,FALSE)</f>
        <v>1200</v>
      </c>
      <c r="N59">
        <f t="shared" si="4"/>
        <v>10800</v>
      </c>
      <c r="O59">
        <f t="shared" si="5"/>
        <v>144</v>
      </c>
    </row>
    <row r="60" spans="1:15" x14ac:dyDescent="0.2">
      <c r="A60" s="6" t="s">
        <v>15</v>
      </c>
      <c r="B60" s="1" t="s">
        <v>42</v>
      </c>
      <c r="C60" s="1" t="s">
        <v>44</v>
      </c>
      <c r="D60" s="1">
        <v>12</v>
      </c>
      <c r="E60" s="1">
        <v>7</v>
      </c>
      <c r="F60" s="1">
        <f t="shared" si="0"/>
        <v>5</v>
      </c>
      <c r="G60" s="1">
        <v>2.5</v>
      </c>
      <c r="H60" s="1">
        <v>4</v>
      </c>
      <c r="I60" s="1">
        <f t="shared" si="1"/>
        <v>30</v>
      </c>
      <c r="J60" s="1">
        <f t="shared" si="2"/>
        <v>28</v>
      </c>
      <c r="K60" s="11">
        <f t="shared" si="3"/>
        <v>-2</v>
      </c>
      <c r="L60">
        <f>VLOOKUP(A60,'Table2_Nutrition Data'!$A$1:$M$12,2,FALSE)</f>
        <v>21</v>
      </c>
      <c r="M60">
        <f>VLOOKUP(A60,'Table2_Nutrition Data'!$A$1:$M$12,4,FALSE)</f>
        <v>1260</v>
      </c>
      <c r="N60">
        <f t="shared" si="4"/>
        <v>8820</v>
      </c>
      <c r="O60">
        <f t="shared" si="5"/>
        <v>147</v>
      </c>
    </row>
    <row r="61" spans="1:15" x14ac:dyDescent="0.2">
      <c r="A61" s="6" t="s">
        <v>13</v>
      </c>
      <c r="B61" s="1" t="s">
        <v>42</v>
      </c>
      <c r="C61" s="1" t="s">
        <v>44</v>
      </c>
      <c r="D61" s="1">
        <v>12</v>
      </c>
      <c r="E61" s="1">
        <v>8</v>
      </c>
      <c r="F61" s="1">
        <f t="shared" si="0"/>
        <v>4</v>
      </c>
      <c r="G61" s="1">
        <v>2.5</v>
      </c>
      <c r="H61" s="1">
        <v>4</v>
      </c>
      <c r="I61" s="1">
        <f t="shared" si="1"/>
        <v>30</v>
      </c>
      <c r="J61" s="1">
        <f t="shared" si="2"/>
        <v>32</v>
      </c>
      <c r="K61" s="11">
        <f t="shared" si="3"/>
        <v>2</v>
      </c>
      <c r="L61">
        <f>VLOOKUP(A61,'Table2_Nutrition Data'!$A$1:$M$12,2,FALSE)</f>
        <v>16</v>
      </c>
      <c r="M61">
        <f>VLOOKUP(A61,'Table2_Nutrition Data'!$A$1:$M$12,4,FALSE)</f>
        <v>1120</v>
      </c>
      <c r="N61">
        <f t="shared" si="4"/>
        <v>8960</v>
      </c>
      <c r="O61">
        <f t="shared" si="5"/>
        <v>128</v>
      </c>
    </row>
    <row r="62" spans="1:15" x14ac:dyDescent="0.2">
      <c r="A62" s="6" t="s">
        <v>14</v>
      </c>
      <c r="B62" s="1" t="s">
        <v>42</v>
      </c>
      <c r="C62" s="1" t="s">
        <v>44</v>
      </c>
      <c r="D62" s="1">
        <v>12</v>
      </c>
      <c r="E62" s="1">
        <v>12</v>
      </c>
      <c r="F62" s="1">
        <f t="shared" si="0"/>
        <v>0</v>
      </c>
      <c r="G62" s="1">
        <v>2.5</v>
      </c>
      <c r="H62" s="1">
        <v>4</v>
      </c>
      <c r="I62" s="1">
        <f t="shared" si="1"/>
        <v>30</v>
      </c>
      <c r="J62" s="1">
        <f t="shared" si="2"/>
        <v>48</v>
      </c>
      <c r="K62" s="11">
        <f t="shared" si="3"/>
        <v>18</v>
      </c>
      <c r="L62">
        <f>VLOOKUP(A62,'Table2_Nutrition Data'!$A$1:$M$12,2,FALSE)</f>
        <v>25</v>
      </c>
      <c r="M62">
        <f>VLOOKUP(A62,'Table2_Nutrition Data'!$A$1:$M$12,4,FALSE)</f>
        <v>700</v>
      </c>
      <c r="N62">
        <f t="shared" si="4"/>
        <v>8400</v>
      </c>
      <c r="O62">
        <f t="shared" si="5"/>
        <v>300</v>
      </c>
    </row>
    <row r="63" spans="1:15" x14ac:dyDescent="0.2">
      <c r="A63" s="6" t="s">
        <v>16</v>
      </c>
      <c r="B63" s="1" t="s">
        <v>42</v>
      </c>
      <c r="C63" s="1" t="s">
        <v>44</v>
      </c>
      <c r="D63" s="1">
        <v>12</v>
      </c>
      <c r="E63" s="1">
        <v>12</v>
      </c>
      <c r="F63" s="1">
        <f t="shared" si="0"/>
        <v>0</v>
      </c>
      <c r="G63" s="1">
        <v>2.5</v>
      </c>
      <c r="H63" s="1">
        <v>4</v>
      </c>
      <c r="I63" s="1">
        <f t="shared" si="1"/>
        <v>30</v>
      </c>
      <c r="J63" s="1">
        <f t="shared" si="2"/>
        <v>48</v>
      </c>
      <c r="K63" s="11">
        <f t="shared" si="3"/>
        <v>18</v>
      </c>
      <c r="L63">
        <f>VLOOKUP(A63,'Table2_Nutrition Data'!$A$1:$M$12,2,FALSE)</f>
        <v>21</v>
      </c>
      <c r="M63">
        <f>VLOOKUP(A63,'Table2_Nutrition Data'!$A$1:$M$12,4,FALSE)</f>
        <v>1428</v>
      </c>
      <c r="N63">
        <f t="shared" si="4"/>
        <v>17136</v>
      </c>
      <c r="O63">
        <f t="shared" si="5"/>
        <v>252</v>
      </c>
    </row>
    <row r="64" spans="1:15" x14ac:dyDescent="0.2">
      <c r="A64" s="6" t="s">
        <v>18</v>
      </c>
      <c r="B64" s="1" t="s">
        <v>42</v>
      </c>
      <c r="C64" s="1" t="s">
        <v>44</v>
      </c>
      <c r="D64" s="1">
        <v>12</v>
      </c>
      <c r="E64" s="1">
        <v>12</v>
      </c>
      <c r="F64" s="1">
        <f t="shared" si="0"/>
        <v>0</v>
      </c>
      <c r="G64" s="1">
        <v>2.5</v>
      </c>
      <c r="H64" s="1">
        <v>4</v>
      </c>
      <c r="I64" s="1">
        <f t="shared" si="1"/>
        <v>30</v>
      </c>
      <c r="J64" s="1">
        <f t="shared" si="2"/>
        <v>48</v>
      </c>
      <c r="K64" s="11">
        <f t="shared" si="3"/>
        <v>18</v>
      </c>
      <c r="L64">
        <f>VLOOKUP(A64,'Table2_Nutrition Data'!$A$1:$M$12,2,FALSE)</f>
        <v>14</v>
      </c>
      <c r="M64">
        <f>VLOOKUP(A64,'Table2_Nutrition Data'!$A$1:$M$12,4,FALSE)</f>
        <v>840</v>
      </c>
      <c r="N64">
        <f t="shared" si="4"/>
        <v>10080</v>
      </c>
      <c r="O64">
        <f t="shared" si="5"/>
        <v>168</v>
      </c>
    </row>
    <row r="65" spans="1:15" x14ac:dyDescent="0.2">
      <c r="A65" s="6" t="s">
        <v>17</v>
      </c>
      <c r="B65" s="1" t="s">
        <v>42</v>
      </c>
      <c r="C65" s="1" t="s">
        <v>44</v>
      </c>
      <c r="D65" s="1">
        <v>12</v>
      </c>
      <c r="E65" s="1">
        <v>8</v>
      </c>
      <c r="F65" s="1">
        <f t="shared" si="0"/>
        <v>4</v>
      </c>
      <c r="G65" s="1">
        <v>2.5</v>
      </c>
      <c r="H65" s="1">
        <v>4</v>
      </c>
      <c r="I65" s="1">
        <f t="shared" si="1"/>
        <v>30</v>
      </c>
      <c r="J65" s="1">
        <f t="shared" si="2"/>
        <v>32</v>
      </c>
      <c r="K65" s="11">
        <f t="shared" si="3"/>
        <v>2</v>
      </c>
      <c r="L65">
        <f>VLOOKUP(A65,'Table2_Nutrition Data'!$A$1:$M$12,2,FALSE)</f>
        <v>16</v>
      </c>
      <c r="M65">
        <f>VLOOKUP(A65,'Table2_Nutrition Data'!$A$1:$M$12,4,FALSE)</f>
        <v>1200</v>
      </c>
      <c r="N65">
        <f t="shared" si="4"/>
        <v>9600</v>
      </c>
      <c r="O65">
        <f t="shared" si="5"/>
        <v>128</v>
      </c>
    </row>
    <row r="66" spans="1:15" x14ac:dyDescent="0.2">
      <c r="A66" s="10" t="s">
        <v>1</v>
      </c>
      <c r="B66" s="1" t="s">
        <v>42</v>
      </c>
      <c r="C66" s="1" t="s">
        <v>44</v>
      </c>
      <c r="D66" s="1">
        <v>12</v>
      </c>
      <c r="E66" s="1">
        <v>10</v>
      </c>
      <c r="F66" s="1">
        <f t="shared" si="0"/>
        <v>2</v>
      </c>
      <c r="G66" s="1">
        <v>2.5</v>
      </c>
      <c r="H66" s="1">
        <v>4</v>
      </c>
      <c r="I66" s="1">
        <f t="shared" si="1"/>
        <v>30</v>
      </c>
      <c r="J66" s="1">
        <f t="shared" si="2"/>
        <v>40</v>
      </c>
      <c r="K66" s="11">
        <f t="shared" si="3"/>
        <v>10</v>
      </c>
      <c r="L66">
        <f>VLOOKUP(A66,'Table2_Nutrition Data'!$A$1:$M$12,2,FALSE)</f>
        <v>32</v>
      </c>
      <c r="M66">
        <f>VLOOKUP(A66,'Table2_Nutrition Data'!$A$1:$M$12,4,FALSE)</f>
        <v>1280</v>
      </c>
      <c r="N66">
        <f t="shared" si="4"/>
        <v>12800</v>
      </c>
      <c r="O66">
        <f t="shared" si="5"/>
        <v>320</v>
      </c>
    </row>
    <row r="67" spans="1:15" x14ac:dyDescent="0.2">
      <c r="A67" s="18" t="s">
        <v>19</v>
      </c>
      <c r="B67" s="1" t="s">
        <v>42</v>
      </c>
      <c r="C67" s="1" t="s">
        <v>44</v>
      </c>
      <c r="D67" s="1">
        <v>12</v>
      </c>
      <c r="E67" s="1">
        <v>11</v>
      </c>
      <c r="F67" s="1">
        <f>D67 -E67</f>
        <v>1</v>
      </c>
      <c r="G67" s="1">
        <v>2.5</v>
      </c>
      <c r="H67" s="1">
        <v>4</v>
      </c>
      <c r="I67" s="1">
        <f>D67*G67</f>
        <v>30</v>
      </c>
      <c r="J67" s="1">
        <f>E67*H67</f>
        <v>44</v>
      </c>
      <c r="K67" s="11">
        <f>J67-I67</f>
        <v>14</v>
      </c>
      <c r="L67">
        <f>VLOOKUP(A67,'Table2_Nutrition Data'!$A$1:$M$12,2,FALSE)</f>
        <v>40</v>
      </c>
      <c r="M67">
        <f>VLOOKUP(A67,'Table2_Nutrition Data'!$A$1:$M$12,4,FALSE)</f>
        <v>1120</v>
      </c>
      <c r="N67">
        <f>M67*E67</f>
        <v>12320</v>
      </c>
      <c r="O67">
        <f>L67*E67</f>
        <v>440</v>
      </c>
    </row>
    <row r="68" spans="1:15" x14ac:dyDescent="0.2">
      <c r="A68" t="s">
        <v>51</v>
      </c>
      <c r="B68" s="1"/>
      <c r="C68" s="20"/>
      <c r="D68">
        <f>SUBTOTAL(109,Table1[Boxes Ordered])</f>
        <v>660</v>
      </c>
      <c r="E68">
        <f>SUBTOTAL(109,Table1[Boxes Sold])</f>
        <v>499</v>
      </c>
      <c r="F68">
        <f>SUBTOTAL(109,Table1[Boxes Remaining])</f>
        <v>161</v>
      </c>
      <c r="G68">
        <f>SUBTOTAL(109,Table1[Order Price per Box])</f>
        <v>165</v>
      </c>
      <c r="H68">
        <f>SUBTOTAL(109,Table1[Sale Price per Box])</f>
        <v>264</v>
      </c>
      <c r="I68">
        <f>SUBTOTAL(109,Table1[Cost of Boxes Ordered])</f>
        <v>1650</v>
      </c>
      <c r="J68">
        <f>SUBTOTAL(109,Table1[Revenue From Boxes Sold])</f>
        <v>1996</v>
      </c>
      <c r="K68">
        <f>SUBTOTAL(109,Table1[Net Profit])</f>
        <v>346</v>
      </c>
      <c r="L68">
        <f>SUBTOTAL(109,Table1[Cookies per Box])</f>
        <v>1434</v>
      </c>
      <c r="M68">
        <f>SUBTOTAL(109,Table1[Calories per Box])</f>
        <v>71412</v>
      </c>
      <c r="N68">
        <f>SUBTOTAL(109,Table1[Calories in Boxes Sold])</f>
        <v>539418</v>
      </c>
      <c r="O68">
        <f>SUBTOTAL(109,Table1[Total Number of Cookies Sold])</f>
        <v>10992</v>
      </c>
    </row>
    <row r="69" spans="1:15" x14ac:dyDescent="0.2">
      <c r="C69" s="13"/>
      <c r="F69" s="1"/>
    </row>
    <row r="70" spans="1:15" x14ac:dyDescent="0.2">
      <c r="C70" s="13"/>
      <c r="F70" s="1"/>
    </row>
    <row r="71" spans="1:15" x14ac:dyDescent="0.2">
      <c r="C71" s="13"/>
      <c r="F71" s="4"/>
    </row>
    <row r="72" spans="1:15" x14ac:dyDescent="0.2">
      <c r="C72" s="13"/>
      <c r="F72" s="1"/>
    </row>
    <row r="73" spans="1:15" x14ac:dyDescent="0.2">
      <c r="F73" s="1"/>
    </row>
    <row r="74" spans="1:15" x14ac:dyDescent="0.2">
      <c r="F74" s="1"/>
    </row>
    <row r="75" spans="1:15" x14ac:dyDescent="0.2">
      <c r="F75" s="1"/>
    </row>
    <row r="76" spans="1:15" x14ac:dyDescent="0.2">
      <c r="F76" s="1"/>
    </row>
    <row r="77" spans="1:15" x14ac:dyDescent="0.2">
      <c r="F77" s="1"/>
    </row>
    <row r="78" spans="1:15" x14ac:dyDescent="0.2">
      <c r="F78" s="1"/>
    </row>
    <row r="79" spans="1:15" x14ac:dyDescent="0.2">
      <c r="F79" s="1"/>
    </row>
    <row r="80" spans="1:15" x14ac:dyDescent="0.2">
      <c r="F80" s="1"/>
    </row>
    <row r="81" spans="6:6" x14ac:dyDescent="0.2">
      <c r="F81" s="1"/>
    </row>
    <row r="82" spans="6:6" x14ac:dyDescent="0.2">
      <c r="F82" s="4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4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</sheetData>
  <conditionalFormatting sqref="K2:K67">
    <cfRule type="cellIs" dxfId="47" priority="1" operator="lessThan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056B-0E48-4BCF-8F3F-D1CB31B464D0}">
  <dimension ref="A1:P13"/>
  <sheetViews>
    <sheetView tabSelected="1" zoomScale="125" zoomScaleNormal="100" workbookViewId="0">
      <selection activeCell="K37" sqref="K37"/>
    </sheetView>
  </sheetViews>
  <sheetFormatPr baseColWidth="10" defaultColWidth="8.83203125" defaultRowHeight="15" x14ac:dyDescent="0.2"/>
  <cols>
    <col min="1" max="1" width="30" bestFit="1" customWidth="1"/>
    <col min="2" max="2" width="17.33203125" bestFit="1" customWidth="1"/>
    <col min="3" max="3" width="19.83203125" bestFit="1" customWidth="1"/>
    <col min="4" max="4" width="20.5" customWidth="1"/>
    <col min="5" max="5" width="11.1640625" bestFit="1" customWidth="1"/>
    <col min="6" max="6" width="12.5" bestFit="1" customWidth="1"/>
    <col min="7" max="7" width="12.1640625" bestFit="1" customWidth="1"/>
    <col min="8" max="8" width="11.33203125" bestFit="1" customWidth="1"/>
    <col min="9" max="9" width="12.5" bestFit="1" customWidth="1"/>
    <col min="10" max="10" width="13" bestFit="1" customWidth="1"/>
    <col min="11" max="11" width="15.33203125" customWidth="1"/>
    <col min="12" max="12" width="16.5" customWidth="1"/>
    <col min="13" max="13" width="9.83203125" bestFit="1" customWidth="1"/>
    <col min="16" max="16" width="18.83203125" customWidth="1"/>
  </cols>
  <sheetData>
    <row r="1" spans="1:16" ht="21" customHeight="1" x14ac:dyDescent="0.2">
      <c r="A1" s="2" t="s">
        <v>47</v>
      </c>
      <c r="B1" s="3" t="s">
        <v>36</v>
      </c>
      <c r="C1" s="3" t="s">
        <v>34</v>
      </c>
      <c r="D1" s="15" t="s">
        <v>53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46</v>
      </c>
      <c r="L1" s="3" t="s">
        <v>45</v>
      </c>
      <c r="M1" s="3" t="s">
        <v>4</v>
      </c>
      <c r="N1" s="3" t="s">
        <v>48</v>
      </c>
      <c r="O1" s="3" t="s">
        <v>49</v>
      </c>
      <c r="P1" s="3" t="s">
        <v>50</v>
      </c>
    </row>
    <row r="2" spans="1:16" x14ac:dyDescent="0.2">
      <c r="A2" s="16" t="s">
        <v>16</v>
      </c>
      <c r="B2" s="1">
        <v>21</v>
      </c>
      <c r="C2" s="1">
        <v>68</v>
      </c>
      <c r="D2" s="1">
        <f t="shared" ref="D2:D12" si="0">B2*C2</f>
        <v>1428</v>
      </c>
      <c r="E2" s="1">
        <v>6</v>
      </c>
      <c r="F2" s="1">
        <v>2.25</v>
      </c>
      <c r="G2" s="1">
        <v>20.5</v>
      </c>
      <c r="H2" s="1">
        <v>0.5</v>
      </c>
      <c r="I2" s="1">
        <v>5.5</v>
      </c>
      <c r="J2" s="1">
        <v>1.5</v>
      </c>
      <c r="K2" s="1">
        <v>35</v>
      </c>
      <c r="L2" s="14">
        <v>13</v>
      </c>
      <c r="M2" s="1" t="s">
        <v>2</v>
      </c>
      <c r="N2" s="1">
        <f>Table2[[#This Row],[Fat (g)]]/Table2[[#This Row],[Serving Size (g)]]</f>
        <v>0.17142857142857143</v>
      </c>
      <c r="O2" s="1">
        <f>Table2[[#This Row],[Sugars (g)]]/Table2[[#This Row],[Serving Size (g)]]</f>
        <v>0.15714285714285714</v>
      </c>
      <c r="P2" s="1">
        <f>Table2[[#This Row],[Carbs (g)]]*Table2[[#This Row],[Servings per box]]</f>
        <v>266.5</v>
      </c>
    </row>
    <row r="3" spans="1:16" x14ac:dyDescent="0.2">
      <c r="A3" s="16" t="s">
        <v>1</v>
      </c>
      <c r="B3" s="1">
        <v>32</v>
      </c>
      <c r="C3" s="1">
        <v>40</v>
      </c>
      <c r="D3" s="1">
        <f t="shared" si="0"/>
        <v>1280</v>
      </c>
      <c r="E3" s="1">
        <v>8</v>
      </c>
      <c r="F3" s="1">
        <v>5</v>
      </c>
      <c r="G3" s="1">
        <v>22</v>
      </c>
      <c r="H3" s="1">
        <v>0.5</v>
      </c>
      <c r="I3" s="1">
        <v>10</v>
      </c>
      <c r="J3" s="1">
        <v>1</v>
      </c>
      <c r="K3" s="1">
        <v>40</v>
      </c>
      <c r="L3" s="14">
        <v>10</v>
      </c>
      <c r="M3" s="1" t="s">
        <v>2</v>
      </c>
      <c r="N3" s="1">
        <f>Table2[[#This Row],[Fat (g)]]/Table2[[#This Row],[Serving Size (g)]]</f>
        <v>0.2</v>
      </c>
      <c r="O3" s="1">
        <f>Table2[[#This Row],[Sugars (g)]]/Table2[[#This Row],[Serving Size (g)]]</f>
        <v>0.25</v>
      </c>
      <c r="P3" s="1">
        <f>Table2[[#This Row],[Carbs (g)]]*Table2[[#This Row],[Servings per box]]</f>
        <v>220</v>
      </c>
    </row>
    <row r="4" spans="1:16" x14ac:dyDescent="0.2">
      <c r="A4" s="16" t="s">
        <v>15</v>
      </c>
      <c r="B4" s="1">
        <v>21</v>
      </c>
      <c r="C4" s="1">
        <v>60</v>
      </c>
      <c r="D4" s="1">
        <f t="shared" si="0"/>
        <v>1260</v>
      </c>
      <c r="E4" s="1">
        <v>6</v>
      </c>
      <c r="F4" s="1">
        <v>4.5</v>
      </c>
      <c r="G4" s="1">
        <v>22</v>
      </c>
      <c r="H4" s="1">
        <v>0</v>
      </c>
      <c r="I4" s="1">
        <v>11</v>
      </c>
      <c r="J4" s="1">
        <v>1</v>
      </c>
      <c r="K4" s="1">
        <v>40</v>
      </c>
      <c r="L4" s="14">
        <v>5</v>
      </c>
      <c r="M4" s="1" t="s">
        <v>2</v>
      </c>
      <c r="N4" s="1">
        <f>Table2[[#This Row],[Fat (g)]]/Table2[[#This Row],[Serving Size (g)]]</f>
        <v>0.15</v>
      </c>
      <c r="O4" s="1">
        <f>Table2[[#This Row],[Sugars (g)]]/Table2[[#This Row],[Serving Size (g)]]</f>
        <v>0.27500000000000002</v>
      </c>
      <c r="P4" s="1">
        <f>Table2[[#This Row],[Carbs (g)]]*Table2[[#This Row],[Servings per box]]</f>
        <v>110</v>
      </c>
    </row>
    <row r="5" spans="1:16" x14ac:dyDescent="0.2">
      <c r="A5" s="16" t="s">
        <v>0</v>
      </c>
      <c r="B5" s="1">
        <v>16</v>
      </c>
      <c r="C5" s="1">
        <v>75</v>
      </c>
      <c r="D5" s="1">
        <f t="shared" si="0"/>
        <v>1200</v>
      </c>
      <c r="E5" s="1">
        <v>8</v>
      </c>
      <c r="F5" s="1">
        <v>4.5</v>
      </c>
      <c r="G5" s="1">
        <v>14</v>
      </c>
      <c r="H5" s="1">
        <v>0.5</v>
      </c>
      <c r="I5" s="1">
        <v>8</v>
      </c>
      <c r="J5" s="1">
        <v>2</v>
      </c>
      <c r="K5" s="1">
        <v>30</v>
      </c>
      <c r="L5" s="14">
        <v>7</v>
      </c>
      <c r="M5" s="1" t="s">
        <v>2</v>
      </c>
      <c r="N5" s="1">
        <f>Table2[[#This Row],[Fat (g)]]/Table2[[#This Row],[Serving Size (g)]]</f>
        <v>0.26666666666666666</v>
      </c>
      <c r="O5" s="1">
        <f>Table2[[#This Row],[Sugars (g)]]/Table2[[#This Row],[Serving Size (g)]]</f>
        <v>0.26666666666666666</v>
      </c>
      <c r="P5" s="1">
        <f>Table2[[#This Row],[Carbs (g)]]*Table2[[#This Row],[Servings per box]]</f>
        <v>98</v>
      </c>
    </row>
    <row r="6" spans="1:16" x14ac:dyDescent="0.2">
      <c r="A6" s="16" t="s">
        <v>17</v>
      </c>
      <c r="B6" s="1">
        <v>16</v>
      </c>
      <c r="C6" s="1">
        <v>75</v>
      </c>
      <c r="D6" s="1">
        <f t="shared" si="0"/>
        <v>1200</v>
      </c>
      <c r="E6" s="1">
        <v>5</v>
      </c>
      <c r="F6" s="1">
        <v>2</v>
      </c>
      <c r="G6" s="1">
        <v>17</v>
      </c>
      <c r="H6" s="1">
        <v>0</v>
      </c>
      <c r="I6" s="1">
        <v>7</v>
      </c>
      <c r="J6" s="1">
        <v>1</v>
      </c>
      <c r="K6" s="1">
        <v>30</v>
      </c>
      <c r="L6" s="14">
        <v>5</v>
      </c>
      <c r="M6" s="1" t="s">
        <v>2</v>
      </c>
      <c r="N6" s="1">
        <f>Table2[[#This Row],[Fat (g)]]/Table2[[#This Row],[Serving Size (g)]]</f>
        <v>0.16666666666666666</v>
      </c>
      <c r="O6" s="1">
        <f>Table2[[#This Row],[Sugars (g)]]/Table2[[#This Row],[Serving Size (g)]]</f>
        <v>0.23333333333333334</v>
      </c>
      <c r="P6" s="1">
        <f>Table2[[#This Row],[Carbs (g)]]*Table2[[#This Row],[Servings per box]]</f>
        <v>85</v>
      </c>
    </row>
    <row r="7" spans="1:16" x14ac:dyDescent="0.2">
      <c r="A7" s="16" t="s">
        <v>13</v>
      </c>
      <c r="B7" s="1">
        <v>16</v>
      </c>
      <c r="C7" s="1">
        <v>70</v>
      </c>
      <c r="D7" s="1">
        <f t="shared" si="0"/>
        <v>1120</v>
      </c>
      <c r="E7" s="1">
        <v>7</v>
      </c>
      <c r="F7" s="1">
        <v>5.5</v>
      </c>
      <c r="G7" s="1">
        <v>18.5</v>
      </c>
      <c r="H7" s="1">
        <v>0.5</v>
      </c>
      <c r="I7" s="1">
        <v>11.5</v>
      </c>
      <c r="J7" s="1">
        <v>0.5</v>
      </c>
      <c r="K7" s="1">
        <v>35</v>
      </c>
      <c r="L7" s="14">
        <v>5</v>
      </c>
      <c r="M7" s="1" t="s">
        <v>3</v>
      </c>
      <c r="N7" s="1">
        <f>Table2[[#This Row],[Fat (g)]]/Table2[[#This Row],[Serving Size (g)]]</f>
        <v>0.2</v>
      </c>
      <c r="O7" s="1">
        <f>Table2[[#This Row],[Sugars (g)]]/Table2[[#This Row],[Serving Size (g)]]</f>
        <v>0.32857142857142857</v>
      </c>
      <c r="P7" s="1">
        <f>Table2[[#This Row],[Carbs (g)]]*Table2[[#This Row],[Servings per box]]</f>
        <v>92.5</v>
      </c>
    </row>
    <row r="8" spans="1:16" x14ac:dyDescent="0.2">
      <c r="A8" s="16" t="s">
        <v>19</v>
      </c>
      <c r="B8" s="1">
        <v>40</v>
      </c>
      <c r="C8" s="1">
        <v>28</v>
      </c>
      <c r="D8" s="1">
        <f t="shared" si="0"/>
        <v>1120</v>
      </c>
      <c r="E8" s="1">
        <v>5</v>
      </c>
      <c r="F8" s="1">
        <v>1.5</v>
      </c>
      <c r="G8" s="1">
        <v>23</v>
      </c>
      <c r="H8" s="1">
        <v>0</v>
      </c>
      <c r="I8" s="1">
        <v>10</v>
      </c>
      <c r="J8" s="1">
        <v>1</v>
      </c>
      <c r="K8" s="1">
        <v>35</v>
      </c>
      <c r="L8" s="17">
        <v>8</v>
      </c>
      <c r="M8" s="1" t="s">
        <v>3</v>
      </c>
      <c r="N8" s="1">
        <f>Table2[[#This Row],[Fat (g)]]/Table2[[#This Row],[Serving Size (g)]]</f>
        <v>0.14285714285714285</v>
      </c>
      <c r="O8" s="1">
        <f>Table2[[#This Row],[Sugars (g)]]/Table2[[#This Row],[Serving Size (g)]]</f>
        <v>0.2857142857142857</v>
      </c>
      <c r="P8" s="1">
        <f>Table2[[#This Row],[Carbs (g)]]*Table2[[#This Row],[Servings per box]]</f>
        <v>184</v>
      </c>
    </row>
    <row r="9" spans="1:16" x14ac:dyDescent="0.2">
      <c r="A9" s="16" t="s">
        <v>11</v>
      </c>
      <c r="B9" s="1">
        <v>18</v>
      </c>
      <c r="C9" s="1">
        <v>53</v>
      </c>
      <c r="D9" s="1">
        <f t="shared" si="0"/>
        <v>954</v>
      </c>
      <c r="E9" s="1">
        <v>8</v>
      </c>
      <c r="F9" s="1">
        <v>4</v>
      </c>
      <c r="G9" s="1">
        <v>25</v>
      </c>
      <c r="H9" s="1">
        <v>1</v>
      </c>
      <c r="I9" s="1">
        <v>11</v>
      </c>
      <c r="J9" s="1">
        <v>1</v>
      </c>
      <c r="K9" s="1">
        <v>45</v>
      </c>
      <c r="L9" s="14">
        <v>7</v>
      </c>
      <c r="M9" s="1" t="s">
        <v>3</v>
      </c>
      <c r="N9" s="1">
        <f>Table2[[#This Row],[Fat (g)]]/Table2[[#This Row],[Serving Size (g)]]</f>
        <v>0.17777777777777778</v>
      </c>
      <c r="O9" s="1">
        <f>Table2[[#This Row],[Sugars (g)]]/Table2[[#This Row],[Serving Size (g)]]</f>
        <v>0.24444444444444444</v>
      </c>
      <c r="P9" s="1">
        <f>Table2[[#This Row],[Carbs (g)]]*Table2[[#This Row],[Servings per box]]</f>
        <v>175</v>
      </c>
    </row>
    <row r="10" spans="1:16" x14ac:dyDescent="0.2">
      <c r="A10" s="16" t="s">
        <v>18</v>
      </c>
      <c r="B10" s="1">
        <v>14</v>
      </c>
      <c r="C10" s="1">
        <v>60</v>
      </c>
      <c r="D10" s="1">
        <f t="shared" si="0"/>
        <v>840</v>
      </c>
      <c r="E10" s="1">
        <v>7</v>
      </c>
      <c r="F10" s="1">
        <v>4</v>
      </c>
      <c r="G10" s="1">
        <v>22</v>
      </c>
      <c r="H10" s="1">
        <v>1</v>
      </c>
      <c r="I10" s="1">
        <v>10</v>
      </c>
      <c r="J10" s="1">
        <v>1</v>
      </c>
      <c r="K10" s="1">
        <v>42</v>
      </c>
      <c r="L10" s="14">
        <v>5</v>
      </c>
      <c r="M10" s="1" t="s">
        <v>3</v>
      </c>
      <c r="N10" s="1">
        <f>Table2[[#This Row],[Fat (g)]]/Table2[[#This Row],[Serving Size (g)]]</f>
        <v>0.16666666666666666</v>
      </c>
      <c r="O10" s="1">
        <f>Table2[[#This Row],[Sugars (g)]]/Table2[[#This Row],[Serving Size (g)]]</f>
        <v>0.23809523809523808</v>
      </c>
      <c r="P10" s="1">
        <f>Table2[[#This Row],[Carbs (g)]]*Table2[[#This Row],[Servings per box]]</f>
        <v>110</v>
      </c>
    </row>
    <row r="11" spans="1:16" x14ac:dyDescent="0.2">
      <c r="A11" s="16" t="s">
        <v>12</v>
      </c>
      <c r="B11" s="1">
        <v>20</v>
      </c>
      <c r="C11" s="1">
        <v>40</v>
      </c>
      <c r="D11" s="1">
        <f t="shared" si="0"/>
        <v>800</v>
      </c>
      <c r="E11" s="1">
        <v>8</v>
      </c>
      <c r="F11" s="1">
        <v>3.5</v>
      </c>
      <c r="G11" s="1">
        <v>20</v>
      </c>
      <c r="H11" s="1">
        <v>0</v>
      </c>
      <c r="I11" s="1">
        <v>9</v>
      </c>
      <c r="J11" s="1">
        <v>1</v>
      </c>
      <c r="K11" s="1">
        <v>42</v>
      </c>
      <c r="L11" s="14">
        <v>7</v>
      </c>
      <c r="M11" s="1" t="s">
        <v>3</v>
      </c>
      <c r="N11" s="1">
        <f>Table2[[#This Row],[Fat (g)]]/Table2[[#This Row],[Serving Size (g)]]</f>
        <v>0.19047619047619047</v>
      </c>
      <c r="O11" s="1">
        <f>Table2[[#This Row],[Sugars (g)]]/Table2[[#This Row],[Serving Size (g)]]</f>
        <v>0.21428571428571427</v>
      </c>
      <c r="P11" s="1">
        <f>Table2[[#This Row],[Carbs (g)]]*Table2[[#This Row],[Servings per box]]</f>
        <v>140</v>
      </c>
    </row>
    <row r="12" spans="1:16" x14ac:dyDescent="0.2">
      <c r="A12" s="16" t="s">
        <v>14</v>
      </c>
      <c r="B12" s="1">
        <v>25</v>
      </c>
      <c r="C12" s="1">
        <v>28</v>
      </c>
      <c r="D12" s="1">
        <f t="shared" si="0"/>
        <v>700</v>
      </c>
      <c r="E12" s="1">
        <v>6.5</v>
      </c>
      <c r="F12" s="1">
        <v>2.25</v>
      </c>
      <c r="G12" s="1">
        <v>24</v>
      </c>
      <c r="H12" s="1">
        <v>0.5</v>
      </c>
      <c r="I12" s="1">
        <v>9.5</v>
      </c>
      <c r="J12" s="1">
        <v>2.5</v>
      </c>
      <c r="K12" s="1">
        <v>40</v>
      </c>
      <c r="L12" s="1">
        <v>6</v>
      </c>
      <c r="M12" s="1" t="s">
        <v>3</v>
      </c>
      <c r="N12" s="1">
        <f>Table2[[#This Row],[Fat (g)]]/Table2[[#This Row],[Serving Size (g)]]</f>
        <v>0.16250000000000001</v>
      </c>
      <c r="O12" s="1">
        <f>Table2[[#This Row],[Sugars (g)]]/Table2[[#This Row],[Serving Size (g)]]</f>
        <v>0.23749999999999999</v>
      </c>
      <c r="P12" s="1">
        <f>Table2[[#This Row],[Carbs (g)]]*Table2[[#This Row],[Servings per box]]</f>
        <v>144</v>
      </c>
    </row>
    <row r="13" spans="1:16" x14ac:dyDescent="0.2">
      <c r="A13" t="s">
        <v>52</v>
      </c>
      <c r="B13" s="11">
        <f>AVERAGE(Table2[Cookies per box])</f>
        <v>21.727272727272727</v>
      </c>
      <c r="C13" s="11">
        <f>AVERAGE(Table2[Calories per Cookie])</f>
        <v>54.272727272727273</v>
      </c>
      <c r="D13" s="11">
        <f>AVERAGE(Table2[Total Calories Per Box])</f>
        <v>1082</v>
      </c>
      <c r="E13" s="11"/>
      <c r="F13" s="11"/>
      <c r="G13" s="11"/>
      <c r="H13" s="11"/>
      <c r="I13" s="11"/>
      <c r="J13" s="11"/>
      <c r="K13" s="11"/>
      <c r="L13" s="1"/>
      <c r="M13" s="1"/>
      <c r="N13" s="1"/>
      <c r="O13" s="1"/>
      <c r="P13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98613-3B50-1A4E-B69B-6AA9E3B48BEC}">
  <dimension ref="A1"/>
  <sheetViews>
    <sheetView workbookViewId="0">
      <selection activeCell="I51" sqref="I51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DB3AF-5147-40B5-A449-27178158F553}">
  <dimension ref="A3:R32"/>
  <sheetViews>
    <sheetView zoomScaleNormal="100" workbookViewId="0">
      <selection activeCell="Q25" sqref="Q25"/>
    </sheetView>
  </sheetViews>
  <sheetFormatPr baseColWidth="10" defaultColWidth="8.83203125" defaultRowHeight="15" x14ac:dyDescent="0.2"/>
  <cols>
    <col min="1" max="1" width="13.1640625" bestFit="1" customWidth="1"/>
    <col min="2" max="2" width="21" bestFit="1" customWidth="1"/>
    <col min="3" max="3" width="14.5" bestFit="1" customWidth="1"/>
    <col min="4" max="4" width="32.1640625" bestFit="1" customWidth="1"/>
    <col min="5" max="5" width="34.5" bestFit="1" customWidth="1"/>
    <col min="6" max="7" width="32.1640625" bestFit="1" customWidth="1"/>
    <col min="8" max="8" width="13.1640625" bestFit="1" customWidth="1"/>
    <col min="9" max="9" width="16.5" bestFit="1" customWidth="1"/>
    <col min="10" max="10" width="7" bestFit="1" customWidth="1"/>
    <col min="11" max="13" width="6" bestFit="1" customWidth="1"/>
    <col min="14" max="15" width="11.33203125" bestFit="1" customWidth="1"/>
    <col min="16" max="16" width="13.1640625" bestFit="1" customWidth="1"/>
    <col min="17" max="17" width="16.5" bestFit="1" customWidth="1"/>
    <col min="18" max="19" width="17.5" bestFit="1" customWidth="1"/>
    <col min="20" max="20" width="32.5" bestFit="1" customWidth="1"/>
    <col min="21" max="22" width="21.5" bestFit="1" customWidth="1"/>
  </cols>
  <sheetData>
    <row r="3" spans="1:18" x14ac:dyDescent="0.2">
      <c r="A3" s="21" t="s">
        <v>54</v>
      </c>
      <c r="B3" t="s">
        <v>56</v>
      </c>
      <c r="D3" s="21" t="s">
        <v>54</v>
      </c>
      <c r="E3" t="s">
        <v>59</v>
      </c>
    </row>
    <row r="4" spans="1:18" x14ac:dyDescent="0.2">
      <c r="A4" s="22" t="s">
        <v>43</v>
      </c>
      <c r="B4">
        <v>132</v>
      </c>
      <c r="D4" s="22" t="s">
        <v>11</v>
      </c>
      <c r="E4">
        <v>882</v>
      </c>
    </row>
    <row r="5" spans="1:18" x14ac:dyDescent="0.2">
      <c r="A5" s="22" t="s">
        <v>26</v>
      </c>
      <c r="B5">
        <v>88</v>
      </c>
      <c r="D5" s="22" t="s">
        <v>12</v>
      </c>
      <c r="E5">
        <v>800</v>
      </c>
    </row>
    <row r="6" spans="1:18" x14ac:dyDescent="0.2">
      <c r="A6" s="22" t="s">
        <v>44</v>
      </c>
      <c r="B6">
        <v>132</v>
      </c>
      <c r="D6" s="22" t="s">
        <v>0</v>
      </c>
      <c r="E6">
        <v>688</v>
      </c>
      <c r="G6" s="21" t="s">
        <v>61</v>
      </c>
      <c r="H6" s="21" t="s">
        <v>58</v>
      </c>
      <c r="P6" s="21" t="s">
        <v>54</v>
      </c>
      <c r="Q6" t="s">
        <v>62</v>
      </c>
      <c r="R6" t="s">
        <v>57</v>
      </c>
    </row>
    <row r="7" spans="1:18" x14ac:dyDescent="0.2">
      <c r="A7" s="22" t="s">
        <v>35</v>
      </c>
      <c r="B7">
        <v>88</v>
      </c>
      <c r="D7" s="22" t="s">
        <v>15</v>
      </c>
      <c r="E7">
        <v>672</v>
      </c>
      <c r="G7" s="21" t="s">
        <v>54</v>
      </c>
      <c r="H7" t="s">
        <v>43</v>
      </c>
      <c r="I7" t="s">
        <v>26</v>
      </c>
      <c r="J7" t="s">
        <v>44</v>
      </c>
      <c r="K7" t="s">
        <v>35</v>
      </c>
      <c r="L7" t="s">
        <v>24</v>
      </c>
      <c r="M7" t="s">
        <v>25</v>
      </c>
      <c r="N7" t="s">
        <v>55</v>
      </c>
      <c r="P7" s="22" t="s">
        <v>22</v>
      </c>
      <c r="Q7">
        <v>126</v>
      </c>
      <c r="R7">
        <v>169</v>
      </c>
    </row>
    <row r="8" spans="1:18" x14ac:dyDescent="0.2">
      <c r="A8" s="22" t="s">
        <v>24</v>
      </c>
      <c r="B8">
        <v>110</v>
      </c>
      <c r="D8" s="22" t="s">
        <v>13</v>
      </c>
      <c r="E8">
        <v>736</v>
      </c>
      <c r="G8" s="22" t="s">
        <v>11</v>
      </c>
      <c r="H8">
        <v>11448</v>
      </c>
      <c r="I8">
        <v>7632</v>
      </c>
      <c r="J8">
        <v>6678</v>
      </c>
      <c r="K8">
        <v>3816</v>
      </c>
      <c r="L8">
        <v>7632</v>
      </c>
      <c r="M8">
        <v>9540</v>
      </c>
      <c r="N8">
        <v>46746</v>
      </c>
      <c r="P8" s="22" t="s">
        <v>23</v>
      </c>
      <c r="Q8">
        <v>124</v>
      </c>
      <c r="R8">
        <v>141</v>
      </c>
    </row>
    <row r="9" spans="1:18" x14ac:dyDescent="0.2">
      <c r="A9" s="22" t="s">
        <v>25</v>
      </c>
      <c r="B9">
        <v>110</v>
      </c>
      <c r="D9" s="22" t="s">
        <v>14</v>
      </c>
      <c r="E9">
        <v>1075</v>
      </c>
      <c r="G9" s="22" t="s">
        <v>12</v>
      </c>
      <c r="H9">
        <v>4000</v>
      </c>
      <c r="I9">
        <v>4800</v>
      </c>
      <c r="J9">
        <v>6400</v>
      </c>
      <c r="K9">
        <v>5600</v>
      </c>
      <c r="L9">
        <v>5600</v>
      </c>
      <c r="M9">
        <v>5600</v>
      </c>
      <c r="N9">
        <v>32000</v>
      </c>
      <c r="P9" s="22" t="s">
        <v>42</v>
      </c>
      <c r="Q9">
        <v>96</v>
      </c>
      <c r="R9">
        <v>189</v>
      </c>
    </row>
    <row r="10" spans="1:18" x14ac:dyDescent="0.2">
      <c r="A10" s="22" t="s">
        <v>55</v>
      </c>
      <c r="B10">
        <v>660</v>
      </c>
      <c r="D10" s="22" t="s">
        <v>16</v>
      </c>
      <c r="E10">
        <v>819</v>
      </c>
      <c r="G10" s="22" t="s">
        <v>0</v>
      </c>
      <c r="H10">
        <v>9600</v>
      </c>
      <c r="I10">
        <v>4800</v>
      </c>
      <c r="J10">
        <v>10800</v>
      </c>
      <c r="K10">
        <v>9600</v>
      </c>
      <c r="L10">
        <v>9600</v>
      </c>
      <c r="M10">
        <v>7200</v>
      </c>
      <c r="N10">
        <v>51600</v>
      </c>
      <c r="P10" s="22" t="s">
        <v>55</v>
      </c>
      <c r="Q10">
        <v>346</v>
      </c>
      <c r="R10">
        <v>499</v>
      </c>
    </row>
    <row r="11" spans="1:18" x14ac:dyDescent="0.2">
      <c r="D11" s="22" t="s">
        <v>18</v>
      </c>
      <c r="E11">
        <v>672</v>
      </c>
      <c r="G11" s="22" t="s">
        <v>15</v>
      </c>
      <c r="H11">
        <v>1260</v>
      </c>
      <c r="I11">
        <v>6300</v>
      </c>
      <c r="J11">
        <v>8820</v>
      </c>
      <c r="K11">
        <v>8820</v>
      </c>
      <c r="L11">
        <v>6300</v>
      </c>
      <c r="M11">
        <v>8820</v>
      </c>
      <c r="N11">
        <v>40320</v>
      </c>
    </row>
    <row r="12" spans="1:18" x14ac:dyDescent="0.2">
      <c r="D12" s="22" t="s">
        <v>17</v>
      </c>
      <c r="E12">
        <v>848</v>
      </c>
      <c r="G12" s="22" t="s">
        <v>13</v>
      </c>
      <c r="H12">
        <v>5600</v>
      </c>
      <c r="I12">
        <v>8960</v>
      </c>
      <c r="J12">
        <v>8960</v>
      </c>
      <c r="K12">
        <v>8960</v>
      </c>
      <c r="L12">
        <v>11200</v>
      </c>
      <c r="M12">
        <v>7840</v>
      </c>
      <c r="N12">
        <v>51520</v>
      </c>
    </row>
    <row r="13" spans="1:18" x14ac:dyDescent="0.2">
      <c r="D13" s="22" t="s">
        <v>1</v>
      </c>
      <c r="E13">
        <v>1760</v>
      </c>
      <c r="G13" s="22" t="s">
        <v>14</v>
      </c>
      <c r="H13">
        <v>5600</v>
      </c>
      <c r="I13">
        <v>4900</v>
      </c>
      <c r="J13">
        <v>8400</v>
      </c>
      <c r="K13">
        <v>2100</v>
      </c>
      <c r="L13">
        <v>6300</v>
      </c>
      <c r="M13">
        <v>2800</v>
      </c>
      <c r="N13">
        <v>30100</v>
      </c>
    </row>
    <row r="14" spans="1:18" x14ac:dyDescent="0.2">
      <c r="A14" s="21" t="s">
        <v>54</v>
      </c>
      <c r="B14" t="s">
        <v>57</v>
      </c>
      <c r="D14" s="22" t="s">
        <v>19</v>
      </c>
      <c r="E14">
        <v>2040</v>
      </c>
      <c r="G14" s="22" t="s">
        <v>16</v>
      </c>
      <c r="H14">
        <v>9996</v>
      </c>
      <c r="I14">
        <v>8568</v>
      </c>
      <c r="J14">
        <v>17136</v>
      </c>
      <c r="K14">
        <v>5712</v>
      </c>
      <c r="L14">
        <v>9996</v>
      </c>
      <c r="M14">
        <v>4284</v>
      </c>
      <c r="N14">
        <v>55692</v>
      </c>
    </row>
    <row r="15" spans="1:18" x14ac:dyDescent="0.2">
      <c r="A15" s="22" t="s">
        <v>11</v>
      </c>
      <c r="B15">
        <v>49</v>
      </c>
      <c r="D15" s="22" t="s">
        <v>55</v>
      </c>
      <c r="E15">
        <v>10992</v>
      </c>
      <c r="G15" s="22" t="s">
        <v>18</v>
      </c>
      <c r="H15">
        <v>7560</v>
      </c>
      <c r="I15">
        <v>6720</v>
      </c>
      <c r="J15">
        <v>10080</v>
      </c>
      <c r="K15">
        <v>3360</v>
      </c>
      <c r="L15">
        <v>8400</v>
      </c>
      <c r="M15">
        <v>4200</v>
      </c>
      <c r="N15">
        <v>40320</v>
      </c>
    </row>
    <row r="16" spans="1:18" x14ac:dyDescent="0.2">
      <c r="A16" s="22" t="s">
        <v>12</v>
      </c>
      <c r="B16">
        <v>40</v>
      </c>
      <c r="G16" s="22" t="s">
        <v>17</v>
      </c>
      <c r="H16">
        <v>12000</v>
      </c>
      <c r="I16">
        <v>8400</v>
      </c>
      <c r="J16">
        <v>9600</v>
      </c>
      <c r="K16">
        <v>9600</v>
      </c>
      <c r="L16">
        <v>12000</v>
      </c>
      <c r="M16">
        <v>12000</v>
      </c>
      <c r="N16">
        <v>63600</v>
      </c>
    </row>
    <row r="17" spans="1:14" x14ac:dyDescent="0.2">
      <c r="A17" s="22" t="s">
        <v>0</v>
      </c>
      <c r="B17">
        <v>43</v>
      </c>
      <c r="G17" s="22" t="s">
        <v>1</v>
      </c>
      <c r="H17">
        <v>12800</v>
      </c>
      <c r="I17">
        <v>10240</v>
      </c>
      <c r="J17">
        <v>12800</v>
      </c>
      <c r="K17">
        <v>10240</v>
      </c>
      <c r="L17">
        <v>11520</v>
      </c>
      <c r="M17">
        <v>12800</v>
      </c>
      <c r="N17">
        <v>70400</v>
      </c>
    </row>
    <row r="18" spans="1:14" x14ac:dyDescent="0.2">
      <c r="A18" s="22" t="s">
        <v>15</v>
      </c>
      <c r="B18">
        <v>32</v>
      </c>
      <c r="G18" s="22" t="s">
        <v>19</v>
      </c>
      <c r="H18">
        <v>11200</v>
      </c>
      <c r="I18">
        <v>8960</v>
      </c>
      <c r="J18">
        <v>12320</v>
      </c>
      <c r="K18">
        <v>5600</v>
      </c>
      <c r="L18">
        <v>7840</v>
      </c>
      <c r="M18">
        <v>11200</v>
      </c>
      <c r="N18">
        <v>57120</v>
      </c>
    </row>
    <row r="19" spans="1:14" x14ac:dyDescent="0.2">
      <c r="A19" s="22" t="s">
        <v>13</v>
      </c>
      <c r="B19">
        <v>46</v>
      </c>
      <c r="G19" s="22" t="s">
        <v>55</v>
      </c>
      <c r="H19">
        <v>91064</v>
      </c>
      <c r="I19">
        <v>80280</v>
      </c>
      <c r="J19">
        <v>111994</v>
      </c>
      <c r="K19">
        <v>73408</v>
      </c>
      <c r="L19">
        <v>96388</v>
      </c>
      <c r="M19">
        <v>86284</v>
      </c>
      <c r="N19">
        <v>539418</v>
      </c>
    </row>
    <row r="20" spans="1:14" x14ac:dyDescent="0.2">
      <c r="A20" s="22" t="s">
        <v>14</v>
      </c>
      <c r="B20">
        <v>43</v>
      </c>
      <c r="D20" s="21" t="s">
        <v>54</v>
      </c>
      <c r="E20" t="s">
        <v>60</v>
      </c>
    </row>
    <row r="21" spans="1:14" x14ac:dyDescent="0.2">
      <c r="A21" s="22" t="s">
        <v>16</v>
      </c>
      <c r="B21">
        <v>39</v>
      </c>
      <c r="D21" s="22" t="s">
        <v>11</v>
      </c>
      <c r="E21">
        <v>11</v>
      </c>
    </row>
    <row r="22" spans="1:14" x14ac:dyDescent="0.2">
      <c r="A22" s="22" t="s">
        <v>18</v>
      </c>
      <c r="B22">
        <v>48</v>
      </c>
      <c r="D22" s="22" t="s">
        <v>12</v>
      </c>
      <c r="E22">
        <v>20</v>
      </c>
    </row>
    <row r="23" spans="1:14" x14ac:dyDescent="0.2">
      <c r="A23" s="22" t="s">
        <v>17</v>
      </c>
      <c r="B23">
        <v>53</v>
      </c>
      <c r="D23" s="22" t="s">
        <v>0</v>
      </c>
      <c r="E23">
        <v>17</v>
      </c>
    </row>
    <row r="24" spans="1:14" x14ac:dyDescent="0.2">
      <c r="A24" s="22" t="s">
        <v>1</v>
      </c>
      <c r="B24">
        <v>55</v>
      </c>
      <c r="D24" s="22" t="s">
        <v>15</v>
      </c>
      <c r="E24">
        <v>28</v>
      </c>
      <c r="H24" s="21" t="s">
        <v>54</v>
      </c>
      <c r="I24" t="s">
        <v>62</v>
      </c>
    </row>
    <row r="25" spans="1:14" x14ac:dyDescent="0.2">
      <c r="A25" s="22" t="s">
        <v>19</v>
      </c>
      <c r="B25">
        <v>51</v>
      </c>
      <c r="D25" s="22" t="s">
        <v>13</v>
      </c>
      <c r="E25">
        <v>14</v>
      </c>
      <c r="H25" s="22" t="s">
        <v>43</v>
      </c>
      <c r="I25">
        <v>10</v>
      </c>
    </row>
    <row r="26" spans="1:14" x14ac:dyDescent="0.2">
      <c r="A26" s="22" t="s">
        <v>55</v>
      </c>
      <c r="B26">
        <v>499</v>
      </c>
      <c r="D26" s="22" t="s">
        <v>14</v>
      </c>
      <c r="E26">
        <v>17</v>
      </c>
      <c r="H26" s="22" t="s">
        <v>26</v>
      </c>
      <c r="I26">
        <v>80</v>
      </c>
    </row>
    <row r="27" spans="1:14" x14ac:dyDescent="0.2">
      <c r="D27" s="22" t="s">
        <v>16</v>
      </c>
      <c r="E27">
        <v>21</v>
      </c>
      <c r="H27" s="22" t="s">
        <v>44</v>
      </c>
      <c r="I27">
        <v>86</v>
      </c>
    </row>
    <row r="28" spans="1:14" x14ac:dyDescent="0.2">
      <c r="D28" s="22" t="s">
        <v>18</v>
      </c>
      <c r="E28">
        <v>12</v>
      </c>
      <c r="H28" s="22" t="s">
        <v>35</v>
      </c>
      <c r="I28">
        <v>44</v>
      </c>
    </row>
    <row r="29" spans="1:14" x14ac:dyDescent="0.2">
      <c r="D29" s="22" t="s">
        <v>17</v>
      </c>
      <c r="E29">
        <v>7</v>
      </c>
      <c r="H29" s="22" t="s">
        <v>24</v>
      </c>
      <c r="I29">
        <v>85</v>
      </c>
    </row>
    <row r="30" spans="1:14" x14ac:dyDescent="0.2">
      <c r="D30" s="22" t="s">
        <v>1</v>
      </c>
      <c r="E30">
        <v>5</v>
      </c>
      <c r="H30" s="22" t="s">
        <v>25</v>
      </c>
      <c r="I30">
        <v>41</v>
      </c>
    </row>
    <row r="31" spans="1:14" x14ac:dyDescent="0.2">
      <c r="D31" s="22" t="s">
        <v>19</v>
      </c>
      <c r="E31">
        <v>9</v>
      </c>
      <c r="H31" s="22" t="s">
        <v>55</v>
      </c>
      <c r="I31">
        <v>346</v>
      </c>
    </row>
    <row r="32" spans="1:14" x14ac:dyDescent="0.2">
      <c r="D32" s="22" t="s">
        <v>55</v>
      </c>
      <c r="E32">
        <v>161</v>
      </c>
    </row>
  </sheetData>
  <pageMargins left="0.7" right="0.7" top="0.75" bottom="0.75" header="0.3" footer="0.3"/>
  <pageSetup orientation="portrait" r:id="rId8"/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4EC39-B2EA-4BCD-8FC9-B8F82843E4BD}">
  <dimension ref="B8:K53"/>
  <sheetViews>
    <sheetView zoomScaleNormal="100" workbookViewId="0">
      <selection activeCell="H49" sqref="H49"/>
    </sheetView>
  </sheetViews>
  <sheetFormatPr baseColWidth="10" defaultColWidth="8.83203125" defaultRowHeight="15" x14ac:dyDescent="0.2"/>
  <cols>
    <col min="2" max="2" width="13.1640625" bestFit="1" customWidth="1"/>
    <col min="3" max="3" width="19.33203125" bestFit="1" customWidth="1"/>
    <col min="4" max="4" width="21.5" bestFit="1" customWidth="1"/>
    <col min="5" max="5" width="27.5" bestFit="1" customWidth="1"/>
    <col min="6" max="6" width="12" bestFit="1" customWidth="1"/>
    <col min="7" max="7" width="22.1640625" bestFit="1" customWidth="1"/>
    <col min="8" max="8" width="15.83203125" bestFit="1" customWidth="1"/>
    <col min="9" max="9" width="30.1640625" bestFit="1" customWidth="1"/>
    <col min="10" max="10" width="14.5" bestFit="1" customWidth="1"/>
    <col min="11" max="11" width="11.33203125" bestFit="1" customWidth="1"/>
    <col min="12" max="12" width="10.5" bestFit="1" customWidth="1"/>
    <col min="13" max="13" width="18.6640625" bestFit="1" customWidth="1"/>
    <col min="14" max="14" width="32.1640625" bestFit="1" customWidth="1"/>
    <col min="15" max="15" width="14.5" bestFit="1" customWidth="1"/>
    <col min="16" max="16" width="11.1640625" bestFit="1" customWidth="1"/>
    <col min="17" max="17" width="14.5" bestFit="1" customWidth="1"/>
    <col min="18" max="18" width="22.1640625" bestFit="1" customWidth="1"/>
    <col min="19" max="19" width="15.83203125" bestFit="1" customWidth="1"/>
    <col min="20" max="20" width="30.1640625" bestFit="1" customWidth="1"/>
    <col min="21" max="21" width="20.1640625" bestFit="1" customWidth="1"/>
    <col min="22" max="22" width="12.33203125" bestFit="1" customWidth="1"/>
    <col min="23" max="23" width="10.5" bestFit="1" customWidth="1"/>
    <col min="24" max="24" width="18.6640625" bestFit="1" customWidth="1"/>
    <col min="25" max="25" width="26.1640625" bestFit="1" customWidth="1"/>
    <col min="26" max="26" width="28.1640625" bestFit="1" customWidth="1"/>
  </cols>
  <sheetData>
    <row r="8" spans="2:11" x14ac:dyDescent="0.2">
      <c r="B8" s="21" t="s">
        <v>27</v>
      </c>
      <c r="C8" t="s">
        <v>63</v>
      </c>
    </row>
    <row r="10" spans="2:11" x14ac:dyDescent="0.2">
      <c r="C10" s="21" t="s">
        <v>58</v>
      </c>
    </row>
    <row r="11" spans="2:11" x14ac:dyDescent="0.2">
      <c r="C11" t="s">
        <v>0</v>
      </c>
      <c r="D11" t="s">
        <v>11</v>
      </c>
      <c r="E11" t="s">
        <v>18</v>
      </c>
      <c r="F11" t="s">
        <v>12</v>
      </c>
      <c r="G11" t="s">
        <v>13</v>
      </c>
      <c r="H11" t="s">
        <v>14</v>
      </c>
      <c r="I11" t="s">
        <v>16</v>
      </c>
      <c r="J11" t="s">
        <v>15</v>
      </c>
      <c r="K11" t="s">
        <v>55</v>
      </c>
    </row>
    <row r="12" spans="2:11" x14ac:dyDescent="0.2">
      <c r="B12" t="s">
        <v>64</v>
      </c>
      <c r="C12">
        <v>-5</v>
      </c>
      <c r="D12">
        <v>-6</v>
      </c>
      <c r="E12">
        <v>-9</v>
      </c>
      <c r="F12">
        <v>-10</v>
      </c>
      <c r="G12">
        <v>-10</v>
      </c>
      <c r="H12">
        <v>-17</v>
      </c>
      <c r="I12">
        <v>-19</v>
      </c>
      <c r="J12">
        <v>-33</v>
      </c>
      <c r="K12">
        <v>-109</v>
      </c>
    </row>
    <row r="49" spans="2:5" x14ac:dyDescent="0.2">
      <c r="B49" s="21" t="s">
        <v>54</v>
      </c>
      <c r="C49" t="s">
        <v>65</v>
      </c>
      <c r="D49" t="s">
        <v>66</v>
      </c>
      <c r="E49" t="s">
        <v>67</v>
      </c>
    </row>
    <row r="50" spans="2:5" x14ac:dyDescent="0.2">
      <c r="B50" s="22" t="s">
        <v>42</v>
      </c>
      <c r="C50">
        <v>264</v>
      </c>
      <c r="D50">
        <v>75</v>
      </c>
      <c r="E50">
        <v>0.28409090909090912</v>
      </c>
    </row>
    <row r="51" spans="2:5" x14ac:dyDescent="0.2">
      <c r="B51" s="22" t="s">
        <v>22</v>
      </c>
      <c r="C51">
        <v>220</v>
      </c>
      <c r="D51">
        <v>51</v>
      </c>
      <c r="E51">
        <v>0.23181818181818181</v>
      </c>
    </row>
    <row r="52" spans="2:5" x14ac:dyDescent="0.2">
      <c r="B52" s="22" t="s">
        <v>23</v>
      </c>
      <c r="C52">
        <v>176</v>
      </c>
      <c r="D52">
        <v>35</v>
      </c>
      <c r="E52">
        <v>0.19886363636363635</v>
      </c>
    </row>
    <row r="53" spans="2:5" x14ac:dyDescent="0.2">
      <c r="B53" s="22" t="s">
        <v>55</v>
      </c>
      <c r="C53">
        <v>660</v>
      </c>
      <c r="D53">
        <v>161</v>
      </c>
      <c r="E53">
        <v>0.24393939393939393</v>
      </c>
    </row>
  </sheetData>
  <pageMargins left="0.7" right="0.7" top="0.75" bottom="0.75" header="0.3" footer="0.3"/>
  <pageSetup orientation="portrait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88750ADA7B674483769C2DF5E0A5B3" ma:contentTypeVersion="2" ma:contentTypeDescription="Create a new document." ma:contentTypeScope="" ma:versionID="92678eecb2649a312214aa889ae3cdf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7837fbba17d172049e6c7c246f5019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7CAF2D8-4946-4811-BBF7-0C3A69B438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5E623D-3CCE-42BE-B124-525C6560D0CF}">
  <ds:schemaRefs>
    <ds:schemaRef ds:uri="http://purl.org/dc/dcmitype/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F38AE8E-11A2-40D2-9FCB-9E0ADB8113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Table1_Sale Data</vt:lpstr>
      <vt:lpstr>Table2_Nutrition Data</vt:lpstr>
      <vt:lpstr>Visualizations</vt:lpstr>
      <vt:lpstr>PivotTables</vt:lpstr>
      <vt:lpstr>Research Question Analysis</vt:lpstr>
    </vt:vector>
  </TitlesOfParts>
  <Company>Nebula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 Wunderlin</dc:creator>
  <cp:lastModifiedBy>Jericho Timbol</cp:lastModifiedBy>
  <cp:lastPrinted>2013-07-23T16:14:22Z</cp:lastPrinted>
  <dcterms:created xsi:type="dcterms:W3CDTF">2013-03-19T11:56:21Z</dcterms:created>
  <dcterms:modified xsi:type="dcterms:W3CDTF">2023-07-15T18:06:39Z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0x010100C788750ADA7B674483769C2DF5E0A5B3</vt:lpwstr>
  </property>
</Properties>
</file>