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charts/chart8.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oglan\Downloads\"/>
    </mc:Choice>
  </mc:AlternateContent>
  <workbookProtection workbookPassword="C1C2" lockStructure="1"/>
  <bookViews>
    <workbookView xWindow="0" yWindow="0" windowWidth="25200" windowHeight="12135" tabRatio="895" firstSheet="1" activeTab="4"/>
  </bookViews>
  <sheets>
    <sheet name="NAVODILA" sheetId="1" r:id="rId1"/>
    <sheet name="OTVORITVENA" sheetId="2" r:id="rId2"/>
    <sheet name="BIL. STANJA" sheetId="3" r:id="rId3"/>
    <sheet name="IZKAZ USPEHA" sheetId="4" r:id="rId4"/>
    <sheet name="KAZALNIKI" sheetId="5" r:id="rId5"/>
    <sheet name="DENAR.TOK" sheetId="7" r:id="rId6"/>
    <sheet name="RAZNO" sheetId="8" r:id="rId7"/>
    <sheet name="STROŠKI" sheetId="22962" r:id="rId8"/>
    <sheet name="PRAG RENTABILNOSTI" sheetId="22961" r:id="rId9"/>
    <sheet name="Sheet1" sheetId="22960" state="hidden" r:id="rId10"/>
  </sheets>
  <definedNames>
    <definedName name="_Fill" hidden="1">#REF!</definedName>
    <definedName name="_xlnm.Print_Area" localSheetId="2">'BIL. STANJA'!$A$1:$N$33</definedName>
    <definedName name="_xlnm.Print_Area" localSheetId="3">'IZKAZ USPEHA'!$A$1:$Q$29</definedName>
    <definedName name="_xlnm.Print_Area" localSheetId="8">'PRAG RENTABILNOSTI'!$A$1:$V$43</definedName>
    <definedName name="_xlnm.Print_Area">#REF!</definedName>
    <definedName name="PRINT_AREA_MI">#REF!</definedName>
  </definedNames>
  <calcPr calcId="152511"/>
</workbook>
</file>

<file path=xl/calcChain.xml><?xml version="1.0" encoding="utf-8"?>
<calcChain xmlns="http://schemas.openxmlformats.org/spreadsheetml/2006/main">
  <c r="D27" i="22962" l="1"/>
  <c r="F4" i="3"/>
  <c r="F9" i="3"/>
  <c r="F3" i="3" s="1"/>
  <c r="F16" i="3" s="1"/>
  <c r="F18" i="3"/>
  <c r="F24" i="3"/>
  <c r="F17" i="3"/>
  <c r="E18" i="3"/>
  <c r="E24" i="3"/>
  <c r="E17" i="3"/>
  <c r="E4" i="3"/>
  <c r="E9" i="3"/>
  <c r="E3" i="3" s="1"/>
  <c r="E16" i="3" s="1"/>
  <c r="D4" i="3"/>
  <c r="D9" i="3"/>
  <c r="D3" i="3" s="1"/>
  <c r="D16" i="3" s="1"/>
  <c r="D18" i="3"/>
  <c r="D24" i="3"/>
  <c r="D17" i="3"/>
  <c r="B18" i="3"/>
  <c r="B24" i="3"/>
  <c r="B17" i="3"/>
  <c r="B4" i="3"/>
  <c r="B9" i="3"/>
  <c r="B3" i="3" s="1"/>
  <c r="B16" i="3" s="1"/>
  <c r="C4" i="3"/>
  <c r="C9" i="3"/>
  <c r="C3" i="3" s="1"/>
  <c r="C16" i="3" s="1"/>
  <c r="C18" i="3"/>
  <c r="C24" i="3"/>
  <c r="C17" i="3"/>
  <c r="F2" i="3"/>
  <c r="E2" i="3"/>
  <c r="E2" i="5" s="1"/>
  <c r="D2" i="3"/>
  <c r="C2" i="3"/>
  <c r="C2" i="4" s="1"/>
  <c r="C1" i="22960" s="1"/>
  <c r="B2" i="3"/>
  <c r="M13" i="7"/>
  <c r="M24" i="7"/>
  <c r="M27" i="7"/>
  <c r="L13" i="7"/>
  <c r="L24" i="7"/>
  <c r="L27" i="7" s="1"/>
  <c r="K13" i="7"/>
  <c r="K24" i="7"/>
  <c r="K27" i="7"/>
  <c r="J13" i="7"/>
  <c r="J24" i="7"/>
  <c r="J27" i="7" s="1"/>
  <c r="I13" i="7"/>
  <c r="I24" i="7"/>
  <c r="I27" i="7"/>
  <c r="H13" i="7"/>
  <c r="H24" i="7"/>
  <c r="H27" i="7" s="1"/>
  <c r="G13" i="7"/>
  <c r="G24" i="7"/>
  <c r="G27" i="7"/>
  <c r="F13" i="7"/>
  <c r="F24" i="7"/>
  <c r="F27" i="7" s="1"/>
  <c r="E13" i="7"/>
  <c r="E24" i="7"/>
  <c r="E27" i="7"/>
  <c r="D13" i="7"/>
  <c r="D24" i="7"/>
  <c r="D27" i="7" s="1"/>
  <c r="C13" i="7"/>
  <c r="C24" i="7"/>
  <c r="C27" i="7"/>
  <c r="B13" i="7"/>
  <c r="B24" i="7"/>
  <c r="B27" i="7" s="1"/>
  <c r="B29" i="7" s="1"/>
  <c r="C28" i="7" s="1"/>
  <c r="C29" i="7" s="1"/>
  <c r="D28" i="7" s="1"/>
  <c r="B9" i="4"/>
  <c r="B13" i="4"/>
  <c r="F3" i="4"/>
  <c r="F7" i="4"/>
  <c r="F20" i="4" s="1"/>
  <c r="F24" i="4" s="1"/>
  <c r="F27" i="4" s="1"/>
  <c r="F9" i="4"/>
  <c r="F13" i="4"/>
  <c r="E3" i="4"/>
  <c r="E7" i="4" s="1"/>
  <c r="E9" i="4"/>
  <c r="E13" i="4"/>
  <c r="F2" i="4"/>
  <c r="E2" i="4"/>
  <c r="D3" i="4"/>
  <c r="D7" i="4"/>
  <c r="D20" i="4" s="1"/>
  <c r="D24" i="4" s="1"/>
  <c r="D27" i="4" s="1"/>
  <c r="D9" i="4"/>
  <c r="D13" i="4"/>
  <c r="C3" i="4"/>
  <c r="C7" i="4" s="1"/>
  <c r="C9" i="4"/>
  <c r="C13" i="4"/>
  <c r="C9" i="22960" s="1"/>
  <c r="B3" i="4"/>
  <c r="B7" i="4"/>
  <c r="B20" i="4" s="1"/>
  <c r="B24" i="4" s="1"/>
  <c r="B27" i="4" s="1"/>
  <c r="D2" i="4"/>
  <c r="B2" i="4"/>
  <c r="F19" i="5"/>
  <c r="F26" i="5"/>
  <c r="E19" i="5"/>
  <c r="E26" i="5"/>
  <c r="D19" i="5"/>
  <c r="D26" i="5"/>
  <c r="F27" i="5"/>
  <c r="E27" i="5"/>
  <c r="D27" i="5"/>
  <c r="F24" i="5"/>
  <c r="E24" i="5"/>
  <c r="D24" i="5"/>
  <c r="F23" i="5"/>
  <c r="E23" i="5"/>
  <c r="D23" i="5"/>
  <c r="F11" i="5"/>
  <c r="E11" i="5"/>
  <c r="D11" i="5"/>
  <c r="C11" i="5"/>
  <c r="B11" i="5"/>
  <c r="F10" i="5"/>
  <c r="E10" i="5"/>
  <c r="D10" i="5"/>
  <c r="C10" i="5"/>
  <c r="B10" i="5"/>
  <c r="F9" i="5"/>
  <c r="F16" i="5" s="1"/>
  <c r="E9" i="5"/>
  <c r="E16" i="5" s="1"/>
  <c r="F2" i="5"/>
  <c r="D2" i="5"/>
  <c r="B2" i="5"/>
  <c r="D9" i="5"/>
  <c r="D16" i="5"/>
  <c r="B9" i="5"/>
  <c r="B16" i="5"/>
  <c r="C21" i="2"/>
  <c r="C24" i="2"/>
  <c r="C26" i="2"/>
  <c r="C23" i="2"/>
  <c r="C20" i="2" s="1"/>
  <c r="C9" i="2"/>
  <c r="C7" i="2"/>
  <c r="C6" i="2" s="1"/>
  <c r="B18" i="22960" s="1"/>
  <c r="C14" i="2"/>
  <c r="P25" i="22961"/>
  <c r="P20" i="22961"/>
  <c r="S21" i="22961" s="1"/>
  <c r="S22" i="22961"/>
  <c r="AB5" i="22961"/>
  <c r="AG4" i="22961"/>
  <c r="AC4" i="22961"/>
  <c r="AF4" i="22961"/>
  <c r="AE4" i="22961"/>
  <c r="AD4" i="22961"/>
  <c r="AG2" i="22961"/>
  <c r="AC2" i="22961"/>
  <c r="AF2" i="22961" s="1"/>
  <c r="AE2" i="22961"/>
  <c r="AB4" i="22961"/>
  <c r="AG3" i="22961"/>
  <c r="AF3" i="22961"/>
  <c r="AE3" i="22961"/>
  <c r="AD3" i="22961"/>
  <c r="AC3" i="22961"/>
  <c r="AB3" i="22961"/>
  <c r="AG5" i="22961"/>
  <c r="AC5" i="22961"/>
  <c r="AD5" i="22961"/>
  <c r="AE5" i="22961"/>
  <c r="AF5" i="22961"/>
  <c r="E30" i="8"/>
  <c r="E37" i="8"/>
  <c r="E19" i="8"/>
  <c r="F19" i="8" s="1"/>
  <c r="G14" i="8"/>
  <c r="E40" i="8"/>
  <c r="F14" i="8"/>
  <c r="E31" i="8"/>
  <c r="G18" i="8"/>
  <c r="G17" i="8"/>
  <c r="G16" i="8"/>
  <c r="G15" i="8"/>
  <c r="F18" i="8"/>
  <c r="F17" i="8"/>
  <c r="F16" i="8"/>
  <c r="F15" i="8"/>
  <c r="F15" i="22960"/>
  <c r="E15" i="22960"/>
  <c r="F14" i="22960"/>
  <c r="E14" i="22960"/>
  <c r="F13" i="22960"/>
  <c r="E13" i="22960"/>
  <c r="F12" i="22960"/>
  <c r="E12" i="22960"/>
  <c r="F11" i="22960"/>
  <c r="E11" i="22960"/>
  <c r="F10" i="22960"/>
  <c r="E10" i="22960"/>
  <c r="F9" i="22960"/>
  <c r="E9" i="22960"/>
  <c r="F8" i="22960"/>
  <c r="E8" i="22960"/>
  <c r="D15" i="22960"/>
  <c r="D14" i="22960"/>
  <c r="D13" i="22960"/>
  <c r="D12" i="22960"/>
  <c r="D11" i="22960"/>
  <c r="D10" i="22960"/>
  <c r="D9" i="22960"/>
  <c r="D8" i="22960"/>
  <c r="C15" i="22960"/>
  <c r="C14" i="22960"/>
  <c r="C13" i="22960"/>
  <c r="C12" i="22960"/>
  <c r="C11" i="22960"/>
  <c r="C10" i="22960"/>
  <c r="C8" i="22960"/>
  <c r="B15" i="22960"/>
  <c r="B14" i="22960"/>
  <c r="B13" i="22960"/>
  <c r="B12" i="22960"/>
  <c r="B10" i="22960"/>
  <c r="B9" i="22960"/>
  <c r="B8" i="22960"/>
  <c r="F1" i="22960"/>
  <c r="F7" i="22960" s="1"/>
  <c r="E1" i="22960"/>
  <c r="E7" i="22960" s="1"/>
  <c r="F4" i="22960"/>
  <c r="E4" i="22960"/>
  <c r="D4" i="22960"/>
  <c r="C4" i="22960"/>
  <c r="F3" i="22960"/>
  <c r="E3" i="22960"/>
  <c r="D3" i="22960"/>
  <c r="C3" i="22960"/>
  <c r="F2" i="22960"/>
  <c r="D2" i="22960"/>
  <c r="B4" i="22960"/>
  <c r="B3" i="22960"/>
  <c r="B2" i="22960"/>
  <c r="F51" i="22960"/>
  <c r="F50" i="22960"/>
  <c r="F45" i="22960"/>
  <c r="F49" i="22960"/>
  <c r="F47" i="22960"/>
  <c r="F46" i="22960"/>
  <c r="E51" i="22960"/>
  <c r="E50" i="22960"/>
  <c r="E45" i="22960"/>
  <c r="E49" i="22960"/>
  <c r="E47" i="22960"/>
  <c r="E46" i="22960"/>
  <c r="D1" i="22960"/>
  <c r="D7" i="22960"/>
  <c r="C7" i="22960"/>
  <c r="B1" i="22960"/>
  <c r="B7" i="22960"/>
  <c r="B11" i="22960"/>
  <c r="D45" i="22960"/>
  <c r="D49" i="22960" s="1"/>
  <c r="C45" i="22960"/>
  <c r="C49" i="22960" s="1"/>
  <c r="B45" i="22960"/>
  <c r="B49" i="22960" s="1"/>
  <c r="D50" i="22960"/>
  <c r="C50" i="22960"/>
  <c r="B50" i="22960"/>
  <c r="D47" i="22960"/>
  <c r="C47" i="22960"/>
  <c r="D46" i="22960"/>
  <c r="C46" i="22960"/>
  <c r="B46" i="22960"/>
  <c r="B24" i="22960"/>
  <c r="B23" i="22960"/>
  <c r="B22" i="22960"/>
  <c r="B51" i="22960"/>
  <c r="B47" i="22960"/>
  <c r="D51" i="22960"/>
  <c r="C51" i="22960"/>
  <c r="D31" i="22962"/>
  <c r="E11" i="22962"/>
  <c r="F11" i="22962" s="1"/>
  <c r="E13" i="22962"/>
  <c r="F13" i="22962" s="1"/>
  <c r="E4" i="22962"/>
  <c r="F4" i="22962" s="1"/>
  <c r="E5" i="22962"/>
  <c r="F5" i="22962" s="1"/>
  <c r="E6" i="22962"/>
  <c r="F6" i="22962" s="1"/>
  <c r="E12" i="22962"/>
  <c r="F12" i="22962" s="1"/>
  <c r="E10" i="22962"/>
  <c r="F10" i="22962" s="1"/>
  <c r="E8" i="22962"/>
  <c r="F8" i="22962" s="1"/>
  <c r="E7" i="22962"/>
  <c r="F7" i="22962" s="1"/>
  <c r="E24" i="22962"/>
  <c r="F24" i="22962" s="1"/>
  <c r="E14" i="22962"/>
  <c r="F14" i="22962" s="1"/>
  <c r="E15" i="22962"/>
  <c r="F15" i="22962" s="1"/>
  <c r="E16" i="22962"/>
  <c r="F16" i="22962" s="1"/>
  <c r="E17" i="22962"/>
  <c r="F17" i="22962" s="1"/>
  <c r="E18" i="22962"/>
  <c r="F18" i="22962" s="1"/>
  <c r="E19" i="22962"/>
  <c r="F19" i="22962" s="1"/>
  <c r="E20" i="22962"/>
  <c r="F20" i="22962" s="1"/>
  <c r="E21" i="22962"/>
  <c r="F21" i="22962" s="1"/>
  <c r="E22" i="22962"/>
  <c r="F22" i="22962" s="1"/>
  <c r="E23" i="22962"/>
  <c r="F23" i="22962"/>
  <c r="E25" i="22962"/>
  <c r="F25" i="22962"/>
  <c r="E26" i="22962"/>
  <c r="F26" i="22962"/>
  <c r="E27" i="22962"/>
  <c r="F27" i="22962"/>
  <c r="E28" i="22962"/>
  <c r="F28" i="22962" s="1"/>
  <c r="E29" i="22962"/>
  <c r="F29" i="22962"/>
  <c r="E30" i="22962"/>
  <c r="F30" i="22962"/>
  <c r="C4" i="22962"/>
  <c r="C30" i="22962"/>
  <c r="C29" i="22962"/>
  <c r="C28" i="22962"/>
  <c r="C27" i="22962"/>
  <c r="C26" i="22962"/>
  <c r="C25" i="22962"/>
  <c r="C24" i="22962"/>
  <c r="C23" i="22962"/>
  <c r="C22" i="22962"/>
  <c r="C21" i="22962"/>
  <c r="C20" i="22962"/>
  <c r="C19" i="22962"/>
  <c r="C18" i="22962"/>
  <c r="C17" i="22962"/>
  <c r="C16" i="22962"/>
  <c r="C15" i="22962"/>
  <c r="C14" i="22962"/>
  <c r="C13" i="22962"/>
  <c r="C12" i="22962"/>
  <c r="C11" i="22962"/>
  <c r="C10" i="22962"/>
  <c r="C8" i="22962"/>
  <c r="C7" i="22962"/>
  <c r="C6" i="22962"/>
  <c r="C5" i="22962"/>
  <c r="C5" i="2" l="1"/>
  <c r="B19" i="22960"/>
  <c r="D33" i="22962"/>
  <c r="D32" i="22962"/>
  <c r="B5" i="5"/>
  <c r="B28" i="4"/>
  <c r="B29" i="4" s="1"/>
  <c r="B6" i="5" s="1"/>
  <c r="C20" i="4"/>
  <c r="C24" i="4" s="1"/>
  <c r="C27" i="4" s="1"/>
  <c r="C3" i="5"/>
  <c r="C2" i="22960"/>
  <c r="F28" i="4"/>
  <c r="F29" i="4"/>
  <c r="F6" i="5" s="1"/>
  <c r="F5" i="5"/>
  <c r="D29" i="4"/>
  <c r="D6" i="5" s="1"/>
  <c r="D28" i="4"/>
  <c r="D5" i="5"/>
  <c r="E20" i="4"/>
  <c r="E24" i="4" s="1"/>
  <c r="E27" i="4" s="1"/>
  <c r="E3" i="5"/>
  <c r="E2" i="22960"/>
  <c r="D29" i="7"/>
  <c r="E28" i="7" s="1"/>
  <c r="E29" i="7" s="1"/>
  <c r="F28" i="7" s="1"/>
  <c r="F29" i="7" s="1"/>
  <c r="G28" i="7" s="1"/>
  <c r="G29" i="7" s="1"/>
  <c r="H28" i="7" s="1"/>
  <c r="H29" i="7" s="1"/>
  <c r="I28" i="7" s="1"/>
  <c r="I29" i="7" s="1"/>
  <c r="J28" i="7" s="1"/>
  <c r="J29" i="7" s="1"/>
  <c r="K28" i="7" s="1"/>
  <c r="K29" i="7" s="1"/>
  <c r="L28" i="7" s="1"/>
  <c r="L29" i="7" s="1"/>
  <c r="M28" i="7" s="1"/>
  <c r="M29" i="7" s="1"/>
  <c r="AD2" i="22961"/>
  <c r="C9" i="5"/>
  <c r="C16" i="5" s="1"/>
  <c r="C2" i="5"/>
  <c r="D3" i="5"/>
  <c r="F3" i="5"/>
  <c r="B3" i="5"/>
  <c r="B17" i="5" l="1"/>
  <c r="B4" i="5"/>
  <c r="D17" i="5"/>
  <c r="D13" i="5" s="1"/>
  <c r="D4" i="5"/>
  <c r="E17" i="5"/>
  <c r="E13" i="5" s="1"/>
  <c r="E4" i="5"/>
  <c r="C28" i="4"/>
  <c r="C29" i="4" s="1"/>
  <c r="C6" i="5" s="1"/>
  <c r="C5" i="5"/>
  <c r="C4" i="5" s="1"/>
  <c r="F17" i="5"/>
  <c r="F13" i="5" s="1"/>
  <c r="F4" i="5"/>
  <c r="E5" i="5"/>
  <c r="E28" i="4"/>
  <c r="E29" i="4" s="1"/>
  <c r="E6" i="5" s="1"/>
  <c r="C17" i="5"/>
  <c r="C19" i="5" l="1"/>
  <c r="C13" i="5"/>
  <c r="E12" i="5"/>
  <c r="E22" i="5"/>
  <c r="D22" i="5"/>
  <c r="D12" i="5"/>
  <c r="B22" i="5"/>
  <c r="B12" i="5"/>
  <c r="C22" i="5"/>
  <c r="C12" i="5"/>
  <c r="F22" i="5"/>
  <c r="F12" i="5"/>
  <c r="B19" i="5"/>
  <c r="B13" i="5"/>
  <c r="B26" i="5" l="1"/>
  <c r="B23" i="5"/>
  <c r="B27" i="5"/>
  <c r="B24" i="5"/>
  <c r="C24" i="5"/>
  <c r="C23" i="5"/>
  <c r="C26" i="5"/>
  <c r="C27" i="5"/>
</calcChain>
</file>

<file path=xl/comments1.xml><?xml version="1.0" encoding="utf-8"?>
<comments xmlns="http://schemas.openxmlformats.org/spreadsheetml/2006/main">
  <authors>
    <author>A satisfied Microsoft Office user</author>
  </authors>
  <commentList>
    <comment ref="B3" authorId="0" shapeId="0">
      <text>
        <r>
          <rPr>
            <sz val="12"/>
            <color indexed="81"/>
            <rFont val="Arial CE"/>
            <family val="2"/>
            <charset val="238"/>
          </rPr>
          <t>..MESEC NAJ SE UJEMA  S PRVIM MESECEM IZ  IZKAZA DENARNEGA TOKA</t>
        </r>
      </text>
    </comment>
  </commentList>
</comments>
</file>

<file path=xl/comments2.xml><?xml version="1.0" encoding="utf-8"?>
<comments xmlns="http://schemas.openxmlformats.org/spreadsheetml/2006/main">
  <authors>
    <author>A satisfied Microsoft Office user</author>
    <author>TOMŠIČ</author>
  </authors>
  <commentList>
    <comment ref="D11" authorId="0" shapeId="0">
      <text>
        <r>
          <rPr>
            <sz val="12"/>
            <color indexed="81"/>
            <rFont val="Tahoma"/>
            <family val="2"/>
            <charset val="238"/>
          </rPr>
          <t>DISKONTNA STOPNJA JE ENAKA CENI KAPITALA.</t>
        </r>
      </text>
    </comment>
    <comment ref="D13" authorId="0" shapeId="0">
      <text>
        <r>
          <rPr>
            <sz val="8"/>
            <color indexed="81"/>
            <rFont val="Tahoma"/>
            <charset val="238"/>
          </rPr>
          <t xml:space="preserve">
</t>
        </r>
        <r>
          <rPr>
            <sz val="12"/>
            <color indexed="81"/>
            <rFont val="Tahoma"/>
            <family val="2"/>
            <charset val="238"/>
          </rPr>
          <t>UPOŠTEVAMO, DA SO VLAGANJA IZVRŠENA NA ZAČETKU LETA</t>
        </r>
      </text>
    </comment>
    <comment ref="E13" authorId="0" shapeId="0">
      <text>
        <r>
          <rPr>
            <sz val="12"/>
            <color indexed="81"/>
            <rFont val="Tahoma"/>
            <family val="2"/>
            <charset val="238"/>
          </rPr>
          <t xml:space="preserve">
DONOS = (DOBIČEK+AMORTIZACIJA+OBRESTI)
UPOŠTEVAMO DA JE DONOS USTVARJEN NA KONCU LETA
</t>
        </r>
      </text>
    </comment>
    <comment ref="E19" authorId="0" shapeId="0">
      <text>
        <r>
          <rPr>
            <sz val="8"/>
            <color indexed="81"/>
            <rFont val="Tahoma"/>
            <charset val="238"/>
          </rPr>
          <t xml:space="preserve">
</t>
        </r>
        <r>
          <rPr>
            <b/>
            <sz val="10"/>
            <color indexed="81"/>
            <rFont val="Tahoma"/>
            <family val="2"/>
            <charset val="238"/>
          </rPr>
          <t>POZITIVNA NETO SEDANJA VREDNOST KAŽE, DA BODO BODOČI DONOSI POKRILI SEDANJA INVESTICIJSKA VLAGANJA.</t>
        </r>
        <r>
          <rPr>
            <sz val="12"/>
            <color indexed="81"/>
            <rFont val="Tahoma"/>
            <family val="2"/>
            <charset val="238"/>
          </rPr>
          <t xml:space="preserve">
</t>
        </r>
      </text>
    </comment>
    <comment ref="C34" authorId="0" shapeId="0">
      <text>
        <r>
          <rPr>
            <sz val="12"/>
            <color indexed="81"/>
            <rFont val="Tahoma"/>
            <family val="2"/>
            <charset val="238"/>
          </rPr>
          <t>TEMELJNA OBRESTNA MERA JE MESEČNA IN SE VNAŠA V PROCENTIH</t>
        </r>
        <r>
          <rPr>
            <sz val="8"/>
            <color indexed="81"/>
            <rFont val="Tahoma"/>
            <charset val="238"/>
          </rPr>
          <t xml:space="preserve">.
</t>
        </r>
        <r>
          <rPr>
            <sz val="12"/>
            <color indexed="81"/>
            <rFont val="Tahoma"/>
            <family val="2"/>
            <charset val="238"/>
          </rPr>
          <t xml:space="preserve">0.6% = 0,6
</t>
        </r>
      </text>
    </comment>
    <comment ref="C35" authorId="1" shapeId="0">
      <text>
        <r>
          <rPr>
            <b/>
            <sz val="10"/>
            <color indexed="81"/>
            <rFont val="Arial"/>
            <family val="2"/>
            <charset val="238"/>
          </rPr>
          <t>TOMŠIČ:</t>
        </r>
        <r>
          <rPr>
            <sz val="10"/>
            <color indexed="81"/>
            <rFont val="Arial"/>
            <family val="2"/>
            <charset val="238"/>
          </rPr>
          <t xml:space="preserve">
ŠTEVILO DNI V MESECU ZA KATEREGA SI UPOŠTEVAL TEMELJNO OBRESTNOMMERO</t>
        </r>
      </text>
    </comment>
    <comment ref="C36" authorId="0" shapeId="0">
      <text>
        <r>
          <rPr>
            <sz val="12"/>
            <color indexed="81"/>
            <rFont val="Tahoma"/>
            <family val="2"/>
            <charset val="238"/>
          </rPr>
          <t xml:space="preserve">LETNA OBRESTNA MERA SE VNAŠA V PROCENTIH
6.5% = 6,5
</t>
        </r>
      </text>
    </comment>
    <comment ref="C37" authorId="0" shapeId="0">
      <text>
        <r>
          <rPr>
            <sz val="12"/>
            <color indexed="81"/>
            <rFont val="Tahoma"/>
            <family val="2"/>
            <charset val="238"/>
          </rPr>
          <t>SKUPNA OBRESTNA MERA JE V PROCENTIH
IN JE LETNA</t>
        </r>
      </text>
    </comment>
  </commentList>
</comments>
</file>

<file path=xl/comments3.xml><?xml version="1.0" encoding="utf-8"?>
<comments xmlns="http://schemas.openxmlformats.org/spreadsheetml/2006/main">
  <authors>
    <author>TOMŠIČ</author>
  </authors>
  <commentList>
    <comment ref="A1" authorId="0" shapeId="0">
      <text>
        <r>
          <rPr>
            <b/>
            <sz val="12"/>
            <color indexed="81"/>
            <rFont val="Arial"/>
            <family val="2"/>
            <charset val="238"/>
          </rPr>
          <t>TOMŠIČ:</t>
        </r>
        <r>
          <rPr>
            <sz val="12"/>
            <color indexed="81"/>
            <rFont val="Arial"/>
            <family val="2"/>
            <charset val="238"/>
          </rPr>
          <t xml:space="preserve">
PO POTREBI IZDELAJ SVOJO TABELO.
</t>
        </r>
      </text>
    </comment>
  </commentList>
</comments>
</file>

<file path=xl/comments4.xml><?xml version="1.0" encoding="utf-8"?>
<comments xmlns="http://schemas.openxmlformats.org/spreadsheetml/2006/main">
  <authors>
    <author>A satisfied Microsoft Office user</author>
  </authors>
  <commentList>
    <comment ref="O20" authorId="0" shapeId="0">
      <text>
        <r>
          <rPr>
            <sz val="8"/>
            <color indexed="81"/>
            <rFont val="Tahoma"/>
            <charset val="238"/>
          </rPr>
          <t xml:space="preserve">
</t>
        </r>
        <r>
          <rPr>
            <sz val="12"/>
            <color indexed="81"/>
            <rFont val="Tahoma"/>
            <family val="2"/>
            <charset val="238"/>
          </rPr>
          <t>STROŠKI = FIKSNI STROŠKI + VARIABILNI STROŠKI</t>
        </r>
        <r>
          <rPr>
            <sz val="8"/>
            <color indexed="81"/>
            <rFont val="Tahoma"/>
            <charset val="238"/>
          </rPr>
          <t xml:space="preserve">
</t>
        </r>
      </text>
    </comment>
    <comment ref="S20" authorId="0" shapeId="0">
      <text>
        <r>
          <rPr>
            <sz val="10"/>
            <color indexed="81"/>
            <rFont val="Tahoma"/>
            <family val="2"/>
            <charset val="238"/>
          </rPr>
          <t xml:space="preserve">
PRAG RENTABILNOSTI KAŽE, PRI KATERI KOLIČINI PROIZVODNJE OZ. PRI KATERI VREDNOSTI PROIZVODNJE, PODJETJE ZAČNE USTVARJATI DOBIČEK.</t>
        </r>
      </text>
    </comment>
    <comment ref="O25" authorId="0" shapeId="0">
      <text>
        <r>
          <rPr>
            <sz val="8"/>
            <color indexed="81"/>
            <rFont val="Tahoma"/>
            <charset val="238"/>
          </rPr>
          <t xml:space="preserve">
</t>
        </r>
        <r>
          <rPr>
            <sz val="12"/>
            <color indexed="81"/>
            <rFont val="Tahoma"/>
            <family val="2"/>
            <charset val="238"/>
          </rPr>
          <t>PRIHODKI = KOLIČINA * CENA</t>
        </r>
      </text>
    </comment>
  </commentList>
</comments>
</file>

<file path=xl/sharedStrings.xml><?xml version="1.0" encoding="utf-8"?>
<sst xmlns="http://schemas.openxmlformats.org/spreadsheetml/2006/main" count="259" uniqueCount="220">
  <si>
    <t>OTVORITVENA BILANCA STANJA</t>
  </si>
  <si>
    <t>(na dan ........  )</t>
  </si>
  <si>
    <t>SREDSTVA</t>
  </si>
  <si>
    <t>STALNA SREDSTVA</t>
  </si>
  <si>
    <t>Neopred. dolgoročna sredstva</t>
  </si>
  <si>
    <t xml:space="preserve"> patenti, licence, blag. znamke</t>
  </si>
  <si>
    <t>Opredmetena osnovna sredstva</t>
  </si>
  <si>
    <t xml:space="preserve"> zemljišča</t>
  </si>
  <si>
    <t xml:space="preserve"> zgradbe</t>
  </si>
  <si>
    <t xml:space="preserve"> oprema</t>
  </si>
  <si>
    <t xml:space="preserve"> drugo</t>
  </si>
  <si>
    <t>GIBLJIVA SREDSTVA</t>
  </si>
  <si>
    <t>Zaloge</t>
  </si>
  <si>
    <t>Denarna sredstva</t>
  </si>
  <si>
    <t>OBVEZNOSTI DO VIROV SREDSTEV</t>
  </si>
  <si>
    <t>KAPITAL</t>
  </si>
  <si>
    <t xml:space="preserve"> Osnovni kapital</t>
  </si>
  <si>
    <t>OBVEZNOSTI</t>
  </si>
  <si>
    <t>DOLGOROČNE OBVEZ. IZ FINANCIR.</t>
  </si>
  <si>
    <t xml:space="preserve"> najeti krediti in posojila</t>
  </si>
  <si>
    <t>KRATKOROČNE OBVEZ. IZ FINANCIR.</t>
  </si>
  <si>
    <t xml:space="preserve"> najeta posojila</t>
  </si>
  <si>
    <t>1. LETO</t>
  </si>
  <si>
    <t>Neopred.dolgoročna sredstva</t>
  </si>
  <si>
    <t>Dolgoročne finančne naložbe</t>
  </si>
  <si>
    <t>Dolgoročne terjatve</t>
  </si>
  <si>
    <t>Kratkoročne terjatve</t>
  </si>
  <si>
    <t>Kratkoročne finančne naložbe</t>
  </si>
  <si>
    <t xml:space="preserve">  Osnovni kapital</t>
  </si>
  <si>
    <t xml:space="preserve">  Rezerve</t>
  </si>
  <si>
    <t xml:space="preserve">  Preneseni dobiček ali izguba prejšnih let</t>
  </si>
  <si>
    <t xml:space="preserve">  Neraz.dobič. ali izguba poslovnega leta</t>
  </si>
  <si>
    <t>3. LETO</t>
  </si>
  <si>
    <t>PRIHODKI SKUPAJ</t>
  </si>
  <si>
    <t xml:space="preserve">  prodaja na domačih trgih</t>
  </si>
  <si>
    <t xml:space="preserve">  prodaja na tujih trgih </t>
  </si>
  <si>
    <t>DAVEK OD DOBIČKA      (25 %)</t>
  </si>
  <si>
    <t>ČISTI DOBIČEK</t>
  </si>
  <si>
    <t>PRIHODKI</t>
  </si>
  <si>
    <t>ODHODKI</t>
  </si>
  <si>
    <t>KAZALNIKI</t>
  </si>
  <si>
    <t>DELEŽ KAPITALA V FINANCIRANJU</t>
  </si>
  <si>
    <t>ČISTA DONOSNOST KAPITALA</t>
  </si>
  <si>
    <t>EKONOMIČNOST</t>
  </si>
  <si>
    <t>DOBIČKONOSNOST PRIHODKOV</t>
  </si>
  <si>
    <t>PRAG RENTABILNOSTI</t>
  </si>
  <si>
    <t>VPIŠI KOLIČINO    ?????</t>
  </si>
  <si>
    <t>SKUPAJ VARIABILNI STROŠKI</t>
  </si>
  <si>
    <t>SKUPAJ FIKSNI STROŠKI</t>
  </si>
  <si>
    <t>PRAG RENTABILNOSTI (KOLIČINSKI)</t>
  </si>
  <si>
    <t>PRAG RENTABILNOSTI (VREDNOSTNI)</t>
  </si>
  <si>
    <t>IZKAZ DENARNIH TOKOV (po mesecih)</t>
  </si>
  <si>
    <t>mesec</t>
  </si>
  <si>
    <t>PREJEMKI  OD ...</t>
  </si>
  <si>
    <t>vplačila kapitala</t>
  </si>
  <si>
    <t>prodaje</t>
  </si>
  <si>
    <t>avansov</t>
  </si>
  <si>
    <t>najetih posojil</t>
  </si>
  <si>
    <t>danih posojil</t>
  </si>
  <si>
    <t>prodaje premoženja</t>
  </si>
  <si>
    <t>drugi prejemki</t>
  </si>
  <si>
    <t>prejemki skupaj</t>
  </si>
  <si>
    <t>IZDATKI ZA ...</t>
  </si>
  <si>
    <t>nakup premoženja</t>
  </si>
  <si>
    <t>plačila dobaviteljem</t>
  </si>
  <si>
    <t>avanse dobaviteljem</t>
  </si>
  <si>
    <t>vračilo posojil in kreditov</t>
  </si>
  <si>
    <t>bruto plače</t>
  </si>
  <si>
    <t>davki in prispevki</t>
  </si>
  <si>
    <t xml:space="preserve">plačilo drugih stroškov poslovanja </t>
  </si>
  <si>
    <t>izdatki skupaj</t>
  </si>
  <si>
    <t>prejemki - izdatki (neto prejemki)</t>
  </si>
  <si>
    <t>prenos gotovinskega salda</t>
  </si>
  <si>
    <t>GOTOVINSKI SALDO</t>
  </si>
  <si>
    <t>DISKONTNA STOP. V % =</t>
  </si>
  <si>
    <t>FIKSNI STR.</t>
  </si>
  <si>
    <t>VARIAB. STR</t>
  </si>
  <si>
    <t>NETO SEDANJA VREDNOST</t>
  </si>
  <si>
    <t>OBRESTNOOBRESTNI RAČUN</t>
  </si>
  <si>
    <t>obrestna mera :</t>
  </si>
  <si>
    <t>konformna</t>
  </si>
  <si>
    <t>obrestovanje:</t>
  </si>
  <si>
    <t>dekurzivno</t>
  </si>
  <si>
    <t>STROŠKI</t>
  </si>
  <si>
    <t>kapitalizacija:</t>
  </si>
  <si>
    <t>dnevna</t>
  </si>
  <si>
    <t>FIKSNI STR</t>
  </si>
  <si>
    <t>KREDIT</t>
  </si>
  <si>
    <t>VAR.STR.</t>
  </si>
  <si>
    <t>KOLIČINSKO</t>
  </si>
  <si>
    <t>ŠTEVILO DNI</t>
  </si>
  <si>
    <t>KOLIČINA</t>
  </si>
  <si>
    <t>LETNA OBREST.MERA</t>
  </si>
  <si>
    <t>CENA</t>
  </si>
  <si>
    <t>OBRESTI  V ZNESKU</t>
  </si>
  <si>
    <t>IZRAČUN ANUITET</t>
  </si>
  <si>
    <t xml:space="preserve">TEMELJNA OBRESTNA MERA  </t>
  </si>
  <si>
    <t>ŠTEVILO DNI V MESECU</t>
  </si>
  <si>
    <t xml:space="preserve">LETNA OBRESTNA  MERA  </t>
  </si>
  <si>
    <t>SKUPNA OBRESTNA MERA</t>
  </si>
  <si>
    <t>ŠTEVILO  OBROKOV</t>
  </si>
  <si>
    <t>VREDNOST</t>
  </si>
  <si>
    <t>PRIHODKI OD POSL.</t>
  </si>
  <si>
    <t>PRIHODKI OD FINANC.</t>
  </si>
  <si>
    <t>IZREDNI PRIHODKI</t>
  </si>
  <si>
    <t>USPEH</t>
  </si>
  <si>
    <t>IZREDNI ODHODKI</t>
  </si>
  <si>
    <t>DOLG. OBVEZZNOST</t>
  </si>
  <si>
    <t>KRAT. OBVEZNOSTI</t>
  </si>
  <si>
    <t>Popravek kapitala</t>
  </si>
  <si>
    <t>Aktivne časovne razmejitve</t>
  </si>
  <si>
    <t xml:space="preserve">  Revalorizacijski popravek kapitala</t>
  </si>
  <si>
    <t>DOLGOROČNE REZERVACIJE</t>
  </si>
  <si>
    <t>DOLGOROČNE OBVEZ. IZ FINANCIR. IN POSL.</t>
  </si>
  <si>
    <t>PASIVNE ČASOVNE RAZMEJITVE</t>
  </si>
  <si>
    <t>POVPREČNA CENA</t>
  </si>
  <si>
    <t>Stroški storitev</t>
  </si>
  <si>
    <t>Plače + regres</t>
  </si>
  <si>
    <t>Drugi stroški dela ( prevoz, prehrana, drugi stroški del.)</t>
  </si>
  <si>
    <t xml:space="preserve">PROJEKCIJE IZKAZOV USPEHA  ZA </t>
  </si>
  <si>
    <t>PROJEKCIJE BILANC STANJA</t>
  </si>
  <si>
    <t>Vpiši letnico začetka poslovanja</t>
  </si>
  <si>
    <t>31.12</t>
  </si>
  <si>
    <t>1.1. -31.12</t>
  </si>
  <si>
    <t>SEDANJE  VREDNOSTI</t>
  </si>
  <si>
    <t>DONOSI</t>
  </si>
  <si>
    <t>VLAGANJ</t>
  </si>
  <si>
    <t>DONOSOV</t>
  </si>
  <si>
    <t>2. LETO</t>
  </si>
  <si>
    <t>4. LETO</t>
  </si>
  <si>
    <t>5. LETO</t>
  </si>
  <si>
    <t>OBROK V SIT</t>
  </si>
  <si>
    <t>VLAGANJA *</t>
  </si>
  <si>
    <t xml:space="preserve"> *vlaganja vnašaj kot pozitivno vrednost</t>
  </si>
  <si>
    <t>VREDNOSTNO</t>
  </si>
  <si>
    <t>bilanca stanja</t>
  </si>
  <si>
    <t>otvoritvena</t>
  </si>
  <si>
    <t>STROŠKI DELA</t>
  </si>
  <si>
    <t>ODHODKI FINANCIRANJA</t>
  </si>
  <si>
    <t>CILJNI DOBIČEK PRED OBDAVČITVIJO</t>
  </si>
  <si>
    <t>LETO</t>
  </si>
  <si>
    <t>davek na dodano vrednost</t>
  </si>
  <si>
    <t xml:space="preserve">IZRAČUN NETO SEDANJE VREDNOSTI </t>
  </si>
  <si>
    <t>OBRESTI V % ZA ŠTEVILO DNI</t>
  </si>
  <si>
    <t>http://www.pine-grove.com/</t>
  </si>
  <si>
    <t>program za finančne izračune</t>
  </si>
  <si>
    <t>stran US SMALL BUSINESS ADMINIST.</t>
  </si>
  <si>
    <t>z veliko napotkov za izdelavo poslovnih</t>
  </si>
  <si>
    <t>http://www.sbaonline.sba.gov/</t>
  </si>
  <si>
    <t>načrtov in "shareware" programov.</t>
  </si>
  <si>
    <t>KRATKOROČNE OBVEZNOSTI</t>
  </si>
  <si>
    <t>ČISTI PRIHODKI IZ PRODAJE</t>
  </si>
  <si>
    <t>DRUGI PRIHODKI IZ POSLOVANJA</t>
  </si>
  <si>
    <t>KOSMATI DONOS IZ POSLOVANJA</t>
  </si>
  <si>
    <t xml:space="preserve">Nabavna vrednost prodanega blaga </t>
  </si>
  <si>
    <t xml:space="preserve">Stroški materiala in surovin za proizvodnjo </t>
  </si>
  <si>
    <t>STROŠKI BLAGA, MATERIALA IN STORITEV</t>
  </si>
  <si>
    <t>AMORTIZACIJA</t>
  </si>
  <si>
    <t>ODPIS OBRATNIH SREDSTEV</t>
  </si>
  <si>
    <t>REZERVACIJE</t>
  </si>
  <si>
    <t>DRUGI ODHODKI POSLOVANJA</t>
  </si>
  <si>
    <t>DOBIČEK IZ POSLOVANJA</t>
  </si>
  <si>
    <t>PRIHODKI IZ FINANCIRANJA</t>
  </si>
  <si>
    <t>ODPIS FINANČNIH NALOŽB</t>
  </si>
  <si>
    <t>DOBIČEK IZ REDNEGA DELOVANJA</t>
  </si>
  <si>
    <t>CELOTNI DOBIČEK</t>
  </si>
  <si>
    <t>V bele celice vpišite zahtevane podatke.Te celice so odklenjene. V rumene</t>
  </si>
  <si>
    <t>celice s formulami ni možno vnašati podatkov.</t>
  </si>
  <si>
    <t>STR. BLAG.,MAT.IN STOR.</t>
  </si>
  <si>
    <t>REZERVACUJE</t>
  </si>
  <si>
    <t>STR. DELA</t>
  </si>
  <si>
    <t>AMORT.</t>
  </si>
  <si>
    <t>ODPIS OBR. SRED.</t>
  </si>
  <si>
    <t>DRUGI ODH.</t>
  </si>
  <si>
    <t>ODH.FINANC</t>
  </si>
  <si>
    <t>IZRED. ODH.</t>
  </si>
  <si>
    <t xml:space="preserve">  </t>
  </si>
  <si>
    <t>odlična stran z veliko koristnih nasvetov</t>
  </si>
  <si>
    <t>http://www.klik.si/</t>
  </si>
  <si>
    <t>DOBIČEK PO OBDAVČITVI  (ČISTI DOBIČEK)</t>
  </si>
  <si>
    <t>ZANIMIVE SPLETNE STRANI</t>
  </si>
  <si>
    <t>Stroški materiala</t>
  </si>
  <si>
    <t>Stroški energije in goriva</t>
  </si>
  <si>
    <t>Pisarniški material</t>
  </si>
  <si>
    <t>Drugi stroški materiala</t>
  </si>
  <si>
    <t xml:space="preserve">Stroški pošte in telefona </t>
  </si>
  <si>
    <t xml:space="preserve">Vzdrževanje osnovnih  in obrat. sredstev      </t>
  </si>
  <si>
    <t xml:space="preserve">Najemnine  </t>
  </si>
  <si>
    <t>Provizija APP in Banka</t>
  </si>
  <si>
    <t>Članarine</t>
  </si>
  <si>
    <t>Sodne, administrat. takse in podobno</t>
  </si>
  <si>
    <t>Storitve za potrebe strok izobraževanja</t>
  </si>
  <si>
    <t>Pravne storitve</t>
  </si>
  <si>
    <t>Računovodske in finančne storitve</t>
  </si>
  <si>
    <t>Zavarovalne premije</t>
  </si>
  <si>
    <t>Reklama in propaganda</t>
  </si>
  <si>
    <t>Reprezentanca</t>
  </si>
  <si>
    <t>Avtorski honorarji in pogodbe o delu</t>
  </si>
  <si>
    <t>Stroški proizvodnih storitev (dodelava, predelava itd)</t>
  </si>
  <si>
    <t>Popravki obratnih sredstev</t>
  </si>
  <si>
    <t>Amortizacija</t>
  </si>
  <si>
    <t>Stroški dela</t>
  </si>
  <si>
    <t>Odhodki financiranja</t>
  </si>
  <si>
    <t>SIT</t>
  </si>
  <si>
    <t xml:space="preserve">Izredni odhodki </t>
  </si>
  <si>
    <t>variab.</t>
  </si>
  <si>
    <t>oblika stroška v %          variab.    stalni</t>
  </si>
  <si>
    <t>VARIABILNI STROŠKI SKUPAJ</t>
  </si>
  <si>
    <t>FIKSNI STROŠKI SKUPAJ</t>
  </si>
  <si>
    <t>STROŠKI SKUPAJ</t>
  </si>
  <si>
    <t>Stroški drugih storitev (svetovanje, štud. serv.,itd).</t>
  </si>
  <si>
    <t xml:space="preserve">variabilni delež </t>
  </si>
  <si>
    <t xml:space="preserve">skupaj strošek  </t>
  </si>
  <si>
    <t xml:space="preserve">fiksni delež </t>
  </si>
  <si>
    <t>fiksni</t>
  </si>
  <si>
    <t>Stroški v zvezi z delom (km, dnevnice, itd)</t>
  </si>
  <si>
    <t>GEA College PIC, d.o.o</t>
  </si>
  <si>
    <t>http://www.gea-college.si/</t>
  </si>
  <si>
    <t>ZAGONSKO LETO</t>
  </si>
  <si>
    <t>DELITEV STROŠKOV VARIABILNI - FIKSNI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</si>
</sst>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General_)"/>
    <numFmt numFmtId="165" formatCode="#."/>
    <numFmt numFmtId="166" formatCode="0.000"/>
    <numFmt numFmtId="167" formatCode="#,##0_ ;[Red]\-#,##0\ "/>
    <numFmt numFmtId="168" formatCode=";;;General_)"/>
    <numFmt numFmtId="169" formatCode="0.0000%"/>
  </numFmts>
  <fonts count="48" x14ac:knownFonts="1">
    <font>
      <sz val="12"/>
      <name val="Times New Roman CE"/>
      <family val="1"/>
      <charset val="238"/>
    </font>
    <font>
      <sz val="1"/>
      <color indexed="16"/>
      <name val="Courier"/>
    </font>
    <font>
      <b/>
      <sz val="1"/>
      <color indexed="16"/>
      <name val="Courier"/>
    </font>
    <font>
      <sz val="12"/>
      <name val="Times New Roman CE"/>
      <family val="1"/>
      <charset val="238"/>
    </font>
    <font>
      <sz val="12"/>
      <color indexed="8"/>
      <name val="Times New Roman CE"/>
      <family val="1"/>
      <charset val="238"/>
    </font>
    <font>
      <b/>
      <sz val="12"/>
      <color indexed="8"/>
      <name val="Times New Roman CE"/>
    </font>
    <font>
      <b/>
      <sz val="12"/>
      <color indexed="8"/>
      <name val="Times New Roman CE"/>
      <family val="1"/>
      <charset val="238"/>
    </font>
    <font>
      <b/>
      <sz val="12"/>
      <name val="Times New Roman CE"/>
      <family val="1"/>
      <charset val="238"/>
    </font>
    <font>
      <sz val="12"/>
      <color indexed="8"/>
      <name val="Times New Roman CE"/>
      <charset val="238"/>
    </font>
    <font>
      <sz val="12"/>
      <name val="Times New Roman CE"/>
      <family val="1"/>
      <charset val="238"/>
    </font>
    <font>
      <b/>
      <sz val="12"/>
      <name val="Times New Roman CE"/>
      <charset val="238"/>
    </font>
    <font>
      <b/>
      <sz val="12"/>
      <color indexed="8"/>
      <name val="Times New Roman CE"/>
      <charset val="238"/>
    </font>
    <font>
      <sz val="10"/>
      <name val="Arial CE"/>
      <charset val="238"/>
    </font>
    <font>
      <sz val="10"/>
      <color indexed="14"/>
      <name val="Arial CE"/>
      <family val="2"/>
      <charset val="238"/>
    </font>
    <font>
      <sz val="12"/>
      <color indexed="8"/>
      <name val="Arial CE"/>
      <family val="2"/>
      <charset val="238"/>
    </font>
    <font>
      <b/>
      <sz val="12"/>
      <color indexed="8"/>
      <name val="Arial CE"/>
      <family val="2"/>
      <charset val="238"/>
    </font>
    <font>
      <sz val="8"/>
      <name val="Times New Roman CE"/>
      <family val="1"/>
      <charset val="238"/>
    </font>
    <font>
      <sz val="8"/>
      <color indexed="81"/>
      <name val="Tahoma"/>
      <charset val="238"/>
    </font>
    <font>
      <sz val="12"/>
      <color indexed="81"/>
      <name val="Tahoma"/>
      <family val="2"/>
      <charset val="238"/>
    </font>
    <font>
      <sz val="12"/>
      <color indexed="81"/>
      <name val="Arial CE"/>
      <family val="2"/>
      <charset val="238"/>
    </font>
    <font>
      <b/>
      <sz val="12"/>
      <color indexed="8"/>
      <name val="Arial"/>
      <family val="2"/>
      <charset val="238"/>
    </font>
    <font>
      <sz val="12"/>
      <color indexed="8"/>
      <name val="Arial"/>
      <family val="2"/>
      <charset val="238"/>
    </font>
    <font>
      <b/>
      <sz val="12"/>
      <name val="Arial"/>
      <family val="2"/>
      <charset val="238"/>
    </font>
    <font>
      <sz val="12"/>
      <name val="Arial"/>
      <family val="2"/>
      <charset val="238"/>
    </font>
    <font>
      <b/>
      <sz val="14"/>
      <color indexed="8"/>
      <name val="Arial"/>
      <family val="2"/>
      <charset val="238"/>
    </font>
    <font>
      <b/>
      <sz val="14"/>
      <name val="Arial"/>
      <family val="2"/>
      <charset val="238"/>
    </font>
    <font>
      <b/>
      <sz val="12"/>
      <name val="Arial CE"/>
      <family val="2"/>
      <charset val="238"/>
    </font>
    <font>
      <sz val="12"/>
      <name val="Arial CE"/>
      <family val="2"/>
      <charset val="238"/>
    </font>
    <font>
      <b/>
      <sz val="12"/>
      <color indexed="10"/>
      <name val="Arial CE"/>
      <family val="2"/>
      <charset val="238"/>
    </font>
    <font>
      <sz val="12"/>
      <color indexed="10"/>
      <name val="Arial CE"/>
      <family val="2"/>
      <charset val="238"/>
    </font>
    <font>
      <sz val="10"/>
      <name val="Arial CE"/>
      <family val="2"/>
      <charset val="238"/>
    </font>
    <font>
      <b/>
      <sz val="10"/>
      <color indexed="10"/>
      <name val="Arial CE"/>
      <family val="2"/>
      <charset val="238"/>
    </font>
    <font>
      <b/>
      <sz val="12"/>
      <color indexed="10"/>
      <name val="Times New Roman CE"/>
      <family val="1"/>
      <charset val="238"/>
    </font>
    <font>
      <sz val="12"/>
      <color indexed="10"/>
      <name val="Times New Roman CE"/>
      <family val="1"/>
      <charset val="238"/>
    </font>
    <font>
      <sz val="14"/>
      <color indexed="10"/>
      <name val="Times New Roman CE"/>
      <family val="1"/>
      <charset val="238"/>
    </font>
    <font>
      <b/>
      <sz val="14"/>
      <color indexed="10"/>
      <name val="Times New Roman CE"/>
      <family val="1"/>
      <charset val="238"/>
    </font>
    <font>
      <sz val="10"/>
      <name val="Arial"/>
      <family val="2"/>
      <charset val="238"/>
    </font>
    <font>
      <b/>
      <i/>
      <sz val="14"/>
      <color indexed="10"/>
      <name val="Arial"/>
      <family val="2"/>
      <charset val="238"/>
    </font>
    <font>
      <b/>
      <i/>
      <sz val="14"/>
      <name val="Arial"/>
      <family val="2"/>
      <charset val="238"/>
    </font>
    <font>
      <sz val="8"/>
      <name val="Arial"/>
      <family val="2"/>
      <charset val="238"/>
    </font>
    <font>
      <sz val="10"/>
      <color indexed="81"/>
      <name val="Tahoma"/>
      <family val="2"/>
      <charset val="238"/>
    </font>
    <font>
      <b/>
      <sz val="10"/>
      <color indexed="81"/>
      <name val="Tahoma"/>
      <family val="2"/>
      <charset val="238"/>
    </font>
    <font>
      <u/>
      <sz val="12"/>
      <color indexed="12"/>
      <name val="Times New Roman CE"/>
      <family val="1"/>
      <charset val="238"/>
    </font>
    <font>
      <b/>
      <sz val="10"/>
      <color indexed="81"/>
      <name val="Arial"/>
      <family val="2"/>
      <charset val="238"/>
    </font>
    <font>
      <sz val="10"/>
      <color indexed="81"/>
      <name val="Arial"/>
      <family val="2"/>
      <charset val="238"/>
    </font>
    <font>
      <sz val="12"/>
      <color indexed="81"/>
      <name val="Arial"/>
      <family val="2"/>
      <charset val="238"/>
    </font>
    <font>
      <b/>
      <sz val="12"/>
      <color indexed="81"/>
      <name val="Arial"/>
      <family val="2"/>
      <charset val="238"/>
    </font>
    <font>
      <sz val="12"/>
      <color indexed="10"/>
      <name val="Arial"/>
      <family val="2"/>
      <charset val="238"/>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s>
  <borders count="52">
    <border>
      <left/>
      <right/>
      <top/>
      <bottom/>
      <diagonal/>
    </border>
    <border>
      <left/>
      <right/>
      <top style="thin">
        <color indexed="64"/>
      </top>
      <bottom style="double">
        <color indexed="64"/>
      </bottom>
      <diagonal/>
    </border>
    <border>
      <left style="medium">
        <color indexed="64"/>
      </left>
      <right/>
      <top style="thin">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164" fontId="0" fillId="0" borderId="0"/>
    <xf numFmtId="165" fontId="1" fillId="0" borderId="0">
      <protection locked="0"/>
    </xf>
    <xf numFmtId="165" fontId="1" fillId="0" borderId="0">
      <protection locked="0"/>
    </xf>
    <xf numFmtId="165" fontId="2" fillId="0" borderId="0">
      <protection locked="0"/>
    </xf>
    <xf numFmtId="165" fontId="2" fillId="0" borderId="0">
      <protection locked="0"/>
    </xf>
    <xf numFmtId="0" fontId="42" fillId="0" borderId="0" applyNumberFormat="0" applyFill="0" applyBorder="0" applyAlignment="0" applyProtection="0">
      <alignment vertical="top"/>
      <protection locked="0"/>
    </xf>
    <xf numFmtId="0" fontId="12" fillId="0" borderId="0"/>
    <xf numFmtId="165" fontId="1" fillId="0" borderId="1">
      <protection locked="0"/>
    </xf>
  </cellStyleXfs>
  <cellXfs count="299">
    <xf numFmtId="164" fontId="0" fillId="0" borderId="0" xfId="0"/>
    <xf numFmtId="3" fontId="5" fillId="0" borderId="0" xfId="0" applyNumberFormat="1" applyFont="1" applyFill="1" applyBorder="1"/>
    <xf numFmtId="3" fontId="0" fillId="0" borderId="0" xfId="0" applyNumberFormat="1"/>
    <xf numFmtId="3" fontId="4" fillId="0" borderId="2" xfId="0" applyNumberFormat="1" applyFont="1" applyFill="1" applyBorder="1" applyAlignment="1" applyProtection="1"/>
    <xf numFmtId="3" fontId="5" fillId="0" borderId="3" xfId="0" applyNumberFormat="1" applyFont="1" applyFill="1" applyBorder="1" applyAlignment="1" applyProtection="1">
      <alignment horizontal="left"/>
    </xf>
    <xf numFmtId="3" fontId="3" fillId="0" borderId="0" xfId="0" applyNumberFormat="1" applyFont="1" applyBorder="1" applyProtection="1"/>
    <xf numFmtId="3" fontId="3" fillId="0" borderId="4" xfId="0" applyNumberFormat="1" applyFont="1" applyBorder="1" applyProtection="1"/>
    <xf numFmtId="3" fontId="4" fillId="0" borderId="5" xfId="0" applyNumberFormat="1" applyFont="1" applyFill="1" applyBorder="1" applyAlignment="1" applyProtection="1"/>
    <xf numFmtId="3" fontId="11" fillId="0" borderId="6" xfId="0" applyNumberFormat="1" applyFont="1" applyFill="1" applyBorder="1" applyAlignment="1" applyProtection="1"/>
    <xf numFmtId="3" fontId="11" fillId="0" borderId="7" xfId="0" applyNumberFormat="1" applyFont="1" applyFill="1" applyBorder="1" applyAlignment="1" applyProtection="1"/>
    <xf numFmtId="3" fontId="3" fillId="0" borderId="8" xfId="0" applyNumberFormat="1" applyFont="1" applyBorder="1" applyProtection="1"/>
    <xf numFmtId="3" fontId="3" fillId="0" borderId="9" xfId="0" applyNumberFormat="1" applyFont="1" applyBorder="1" applyProtection="1"/>
    <xf numFmtId="3" fontId="3" fillId="0" borderId="10" xfId="0" applyNumberFormat="1" applyFont="1" applyBorder="1" applyProtection="1"/>
    <xf numFmtId="164" fontId="0" fillId="0" borderId="0" xfId="0" applyProtection="1">
      <protection hidden="1"/>
    </xf>
    <xf numFmtId="3" fontId="11" fillId="0" borderId="5" xfId="0" applyNumberFormat="1" applyFont="1" applyFill="1" applyBorder="1" applyAlignment="1" applyProtection="1"/>
    <xf numFmtId="164" fontId="0" fillId="0" borderId="4" xfId="0" applyBorder="1"/>
    <xf numFmtId="3" fontId="3" fillId="0" borderId="0" xfId="0" applyNumberFormat="1" applyFont="1" applyBorder="1" applyAlignment="1" applyProtection="1">
      <alignment horizontal="center"/>
    </xf>
    <xf numFmtId="3" fontId="3" fillId="0" borderId="4" xfId="0" applyNumberFormat="1" applyFont="1" applyBorder="1" applyAlignment="1" applyProtection="1">
      <alignment horizontal="center"/>
    </xf>
    <xf numFmtId="0" fontId="8" fillId="0" borderId="0" xfId="0" applyNumberFormat="1" applyFont="1" applyFill="1" applyBorder="1" applyProtection="1"/>
    <xf numFmtId="0" fontId="0" fillId="0" borderId="0" xfId="0" applyNumberFormat="1"/>
    <xf numFmtId="0" fontId="4" fillId="0" borderId="0" xfId="0" applyNumberFormat="1" applyFont="1" applyFill="1" applyBorder="1"/>
    <xf numFmtId="0" fontId="4" fillId="0" borderId="0" xfId="0" applyNumberFormat="1" applyFont="1" applyFill="1" applyBorder="1" applyProtection="1"/>
    <xf numFmtId="0" fontId="5" fillId="0" borderId="0" xfId="0" applyNumberFormat="1" applyFont="1" applyFill="1" applyBorder="1" applyProtection="1">
      <protection locked="0"/>
    </xf>
    <xf numFmtId="0" fontId="5" fillId="0" borderId="0" xfId="0" applyNumberFormat="1" applyFont="1" applyFill="1" applyBorder="1"/>
    <xf numFmtId="0" fontId="4" fillId="0" borderId="0" xfId="0" applyNumberFormat="1" applyFont="1" applyFill="1" applyBorder="1" applyAlignment="1" applyProtection="1"/>
    <xf numFmtId="0" fontId="8" fillId="0" borderId="0" xfId="0" applyNumberFormat="1" applyFont="1" applyFill="1" applyBorder="1"/>
    <xf numFmtId="0" fontId="21" fillId="0" borderId="0" xfId="0" applyNumberFormat="1" applyFont="1" applyFill="1" applyBorder="1" applyProtection="1"/>
    <xf numFmtId="3" fontId="20" fillId="0" borderId="0" xfId="0" applyNumberFormat="1" applyFont="1" applyFill="1" applyBorder="1" applyProtection="1"/>
    <xf numFmtId="3" fontId="21" fillId="0" borderId="0" xfId="0" applyNumberFormat="1" applyFont="1" applyFill="1" applyBorder="1" applyProtection="1"/>
    <xf numFmtId="3" fontId="20" fillId="0" borderId="5" xfId="0" applyNumberFormat="1" applyFont="1" applyFill="1" applyBorder="1" applyAlignment="1" applyProtection="1"/>
    <xf numFmtId="3" fontId="21" fillId="0" borderId="5" xfId="0" applyNumberFormat="1" applyFont="1" applyFill="1" applyBorder="1" applyAlignment="1" applyProtection="1"/>
    <xf numFmtId="3" fontId="20" fillId="0" borderId="3" xfId="0" applyNumberFormat="1" applyFont="1" applyFill="1" applyBorder="1" applyAlignment="1" applyProtection="1"/>
    <xf numFmtId="3" fontId="20" fillId="0" borderId="2" xfId="0" applyNumberFormat="1" applyFont="1" applyFill="1" applyBorder="1" applyAlignment="1" applyProtection="1"/>
    <xf numFmtId="3" fontId="21" fillId="0" borderId="2" xfId="0" applyNumberFormat="1" applyFont="1" applyFill="1" applyBorder="1" applyAlignment="1" applyProtection="1"/>
    <xf numFmtId="3" fontId="20" fillId="0" borderId="11" xfId="0" applyNumberFormat="1" applyFont="1" applyFill="1" applyBorder="1" applyAlignment="1" applyProtection="1"/>
    <xf numFmtId="3" fontId="21" fillId="0" borderId="7" xfId="0" applyNumberFormat="1" applyFont="1" applyFill="1" applyBorder="1" applyAlignment="1" applyProtection="1"/>
    <xf numFmtId="164" fontId="27" fillId="0" borderId="0" xfId="0" applyFont="1" applyProtection="1">
      <protection hidden="1"/>
    </xf>
    <xf numFmtId="168" fontId="0" fillId="0" borderId="0" xfId="0" applyNumberFormat="1" applyProtection="1">
      <protection hidden="1"/>
    </xf>
    <xf numFmtId="164" fontId="0" fillId="0" borderId="3" xfId="0" applyBorder="1"/>
    <xf numFmtId="164" fontId="0" fillId="0" borderId="10" xfId="0" applyBorder="1"/>
    <xf numFmtId="164" fontId="0" fillId="0" borderId="8" xfId="0" applyBorder="1"/>
    <xf numFmtId="164" fontId="0" fillId="0" borderId="12" xfId="0" applyBorder="1"/>
    <xf numFmtId="1" fontId="0" fillId="0" borderId="13" xfId="0" applyNumberFormat="1" applyBorder="1"/>
    <xf numFmtId="164" fontId="0" fillId="0" borderId="0" xfId="0" applyNumberFormat="1"/>
    <xf numFmtId="164" fontId="23" fillId="0" borderId="0" xfId="0" applyFont="1" applyProtection="1"/>
    <xf numFmtId="3" fontId="23" fillId="0" borderId="0" xfId="0" applyNumberFormat="1" applyFont="1" applyProtection="1"/>
    <xf numFmtId="3" fontId="23" fillId="0" borderId="0" xfId="0" applyNumberFormat="1" applyFont="1" applyBorder="1" applyProtection="1"/>
    <xf numFmtId="3" fontId="24" fillId="0" borderId="0" xfId="0" applyNumberFormat="1" applyFont="1" applyFill="1" applyBorder="1" applyAlignment="1" applyProtection="1">
      <alignment horizontal="left"/>
    </xf>
    <xf numFmtId="3" fontId="22" fillId="0" borderId="14" xfId="0" applyNumberFormat="1" applyFont="1" applyFill="1" applyBorder="1" applyProtection="1"/>
    <xf numFmtId="164" fontId="23" fillId="0" borderId="0" xfId="0" applyFont="1" applyBorder="1" applyProtection="1"/>
    <xf numFmtId="0" fontId="23" fillId="0" borderId="0" xfId="0" applyNumberFormat="1" applyFont="1" applyProtection="1"/>
    <xf numFmtId="0" fontId="20" fillId="0" borderId="0" xfId="0" applyNumberFormat="1" applyFont="1" applyFill="1" applyBorder="1" applyProtection="1"/>
    <xf numFmtId="3" fontId="20" fillId="2" borderId="5" xfId="0" applyNumberFormat="1" applyFont="1" applyFill="1" applyBorder="1" applyProtection="1"/>
    <xf numFmtId="164" fontId="23" fillId="0" borderId="5" xfId="0" applyFont="1" applyBorder="1" applyProtection="1"/>
    <xf numFmtId="3" fontId="21" fillId="2" borderId="5" xfId="0" applyNumberFormat="1" applyFont="1" applyFill="1" applyBorder="1" applyProtection="1"/>
    <xf numFmtId="3" fontId="22" fillId="2" borderId="5" xfId="0" applyNumberFormat="1" applyFont="1" applyFill="1" applyBorder="1" applyProtection="1"/>
    <xf numFmtId="164" fontId="9" fillId="0" borderId="0" xfId="0" applyFont="1" applyProtection="1"/>
    <xf numFmtId="164" fontId="3" fillId="0" borderId="0" xfId="0" applyFont="1" applyProtection="1"/>
    <xf numFmtId="164" fontId="9" fillId="0" borderId="0" xfId="0" applyFont="1" applyBorder="1" applyProtection="1"/>
    <xf numFmtId="164" fontId="0" fillId="0" borderId="0" xfId="0" applyProtection="1"/>
    <xf numFmtId="164" fontId="9" fillId="0" borderId="0" xfId="0" applyFont="1" applyBorder="1" applyAlignment="1" applyProtection="1">
      <alignment horizontal="center"/>
    </xf>
    <xf numFmtId="4" fontId="9" fillId="0" borderId="0" xfId="0" applyNumberFormat="1" applyFont="1" applyBorder="1" applyProtection="1"/>
    <xf numFmtId="3" fontId="3" fillId="0" borderId="0" xfId="0" applyNumberFormat="1" applyFont="1" applyProtection="1"/>
    <xf numFmtId="164" fontId="0" fillId="0" borderId="0" xfId="0" applyBorder="1" applyProtection="1"/>
    <xf numFmtId="164" fontId="0" fillId="0" borderId="4" xfId="0" applyBorder="1" applyProtection="1"/>
    <xf numFmtId="3" fontId="4" fillId="0" borderId="15" xfId="0" applyNumberFormat="1" applyFont="1" applyFill="1" applyBorder="1" applyProtection="1"/>
    <xf numFmtId="3" fontId="4" fillId="0" borderId="0" xfId="0" applyNumberFormat="1" applyFont="1" applyFill="1" applyBorder="1" applyProtection="1"/>
    <xf numFmtId="164" fontId="27" fillId="2" borderId="0" xfId="0" applyFont="1" applyFill="1" applyBorder="1" applyProtection="1">
      <protection hidden="1"/>
    </xf>
    <xf numFmtId="164" fontId="27" fillId="2" borderId="16" xfId="0" applyFont="1" applyFill="1" applyBorder="1" applyProtection="1">
      <protection hidden="1"/>
    </xf>
    <xf numFmtId="164" fontId="27" fillId="2" borderId="17" xfId="0" applyFont="1" applyFill="1" applyBorder="1" applyProtection="1">
      <protection hidden="1"/>
    </xf>
    <xf numFmtId="164" fontId="27" fillId="2" borderId="17" xfId="0" applyFont="1" applyFill="1" applyBorder="1" applyAlignment="1" applyProtection="1">
      <alignment horizontal="center"/>
      <protection hidden="1"/>
    </xf>
    <xf numFmtId="164" fontId="27" fillId="0" borderId="0" xfId="0" applyFont="1" applyBorder="1" applyProtection="1">
      <protection hidden="1"/>
    </xf>
    <xf numFmtId="164" fontId="30" fillId="2" borderId="0" xfId="0" applyFont="1" applyFill="1" applyBorder="1" applyProtection="1">
      <protection hidden="1"/>
    </xf>
    <xf numFmtId="164" fontId="31" fillId="0" borderId="0" xfId="0" applyFont="1" applyFill="1" applyBorder="1" applyAlignment="1" applyProtection="1">
      <alignment horizontal="center"/>
      <protection hidden="1"/>
    </xf>
    <xf numFmtId="164" fontId="26" fillId="2" borderId="16" xfId="0" applyFont="1" applyFill="1" applyBorder="1" applyProtection="1">
      <protection hidden="1"/>
    </xf>
    <xf numFmtId="164" fontId="28" fillId="0" borderId="16" xfId="0" applyFont="1" applyFill="1" applyBorder="1" applyProtection="1">
      <protection hidden="1"/>
    </xf>
    <xf numFmtId="164" fontId="28" fillId="0" borderId="0" xfId="0" applyFont="1" applyFill="1" applyBorder="1" applyProtection="1">
      <protection hidden="1"/>
    </xf>
    <xf numFmtId="10" fontId="28" fillId="0" borderId="0" xfId="0" applyNumberFormat="1" applyFont="1" applyFill="1" applyBorder="1" applyProtection="1">
      <protection hidden="1"/>
    </xf>
    <xf numFmtId="166" fontId="15" fillId="2" borderId="18" xfId="6" applyNumberFormat="1" applyFont="1" applyFill="1" applyBorder="1" applyProtection="1">
      <protection hidden="1"/>
    </xf>
    <xf numFmtId="0" fontId="15" fillId="2" borderId="16" xfId="6" applyFont="1" applyFill="1" applyBorder="1" applyProtection="1">
      <protection hidden="1"/>
    </xf>
    <xf numFmtId="166" fontId="15" fillId="2" borderId="17" xfId="6" applyNumberFormat="1" applyFont="1" applyFill="1" applyBorder="1" applyProtection="1">
      <protection hidden="1"/>
    </xf>
    <xf numFmtId="166" fontId="28" fillId="2" borderId="18" xfId="6" applyNumberFormat="1" applyFont="1" applyFill="1" applyBorder="1" applyProtection="1">
      <protection hidden="1"/>
    </xf>
    <xf numFmtId="0" fontId="28" fillId="2" borderId="16" xfId="6" applyFont="1" applyFill="1" applyBorder="1" applyProtection="1">
      <protection hidden="1"/>
    </xf>
    <xf numFmtId="0" fontId="30" fillId="0" borderId="0" xfId="6" applyFont="1" applyProtection="1">
      <protection hidden="1"/>
    </xf>
    <xf numFmtId="0" fontId="15" fillId="2" borderId="18" xfId="6" applyFont="1" applyFill="1" applyBorder="1" applyProtection="1">
      <protection hidden="1"/>
    </xf>
    <xf numFmtId="0" fontId="28" fillId="0" borderId="18" xfId="6" applyFont="1" applyFill="1" applyBorder="1" applyProtection="1">
      <protection hidden="1"/>
    </xf>
    <xf numFmtId="0" fontId="29" fillId="0" borderId="16" xfId="6" applyFont="1" applyFill="1" applyBorder="1" applyProtection="1">
      <protection hidden="1"/>
    </xf>
    <xf numFmtId="0" fontId="13" fillId="2" borderId="0" xfId="6" applyFont="1" applyFill="1" applyProtection="1">
      <protection hidden="1"/>
    </xf>
    <xf numFmtId="164" fontId="32" fillId="0" borderId="11" xfId="0" applyFont="1" applyFill="1" applyBorder="1" applyProtection="1">
      <protection hidden="1"/>
    </xf>
    <xf numFmtId="164" fontId="32" fillId="0" borderId="19" xfId="0" applyFont="1" applyFill="1" applyBorder="1" applyProtection="1">
      <protection hidden="1"/>
    </xf>
    <xf numFmtId="164" fontId="33" fillId="0" borderId="19" xfId="0" applyFont="1" applyFill="1" applyBorder="1" applyProtection="1">
      <protection hidden="1"/>
    </xf>
    <xf numFmtId="164" fontId="33" fillId="0" borderId="20" xfId="0" applyFont="1" applyFill="1" applyBorder="1" applyProtection="1">
      <protection hidden="1"/>
    </xf>
    <xf numFmtId="164" fontId="7" fillId="0" borderId="5" xfId="0" applyFont="1" applyFill="1" applyBorder="1" applyProtection="1">
      <protection hidden="1"/>
    </xf>
    <xf numFmtId="164" fontId="32" fillId="0" borderId="21" xfId="0" applyFont="1" applyFill="1" applyBorder="1" applyProtection="1">
      <protection hidden="1"/>
    </xf>
    <xf numFmtId="164" fontId="34" fillId="0" borderId="22" xfId="0" applyFont="1" applyFill="1" applyBorder="1" applyProtection="1">
      <protection hidden="1"/>
    </xf>
    <xf numFmtId="164" fontId="10" fillId="0" borderId="5" xfId="0" applyFont="1" applyFill="1" applyBorder="1" applyProtection="1">
      <protection hidden="1"/>
    </xf>
    <xf numFmtId="164" fontId="32" fillId="0" borderId="0" xfId="0" applyFont="1" applyFill="1" applyBorder="1" applyProtection="1">
      <protection hidden="1"/>
    </xf>
    <xf numFmtId="164" fontId="34" fillId="0" borderId="0" xfId="0" applyFont="1" applyFill="1" applyBorder="1" applyProtection="1">
      <protection hidden="1"/>
    </xf>
    <xf numFmtId="164" fontId="0" fillId="0" borderId="23" xfId="0" applyFill="1" applyBorder="1" applyProtection="1">
      <protection hidden="1"/>
    </xf>
    <xf numFmtId="164" fontId="0" fillId="0" borderId="24" xfId="0" applyFill="1" applyBorder="1" applyProtection="1">
      <protection hidden="1"/>
    </xf>
    <xf numFmtId="164" fontId="0" fillId="0" borderId="25" xfId="0" applyFill="1" applyBorder="1" applyProtection="1">
      <protection hidden="1"/>
    </xf>
    <xf numFmtId="164" fontId="0" fillId="0" borderId="15" xfId="0" applyFill="1" applyBorder="1" applyProtection="1">
      <protection hidden="1"/>
    </xf>
    <xf numFmtId="164" fontId="0" fillId="0" borderId="0" xfId="0" applyFill="1" applyBorder="1" applyProtection="1">
      <protection hidden="1"/>
    </xf>
    <xf numFmtId="164" fontId="0" fillId="0" borderId="4" xfId="0" applyFill="1" applyBorder="1" applyProtection="1">
      <protection hidden="1"/>
    </xf>
    <xf numFmtId="164" fontId="32" fillId="0" borderId="7" xfId="0" applyFont="1" applyFill="1" applyBorder="1" applyProtection="1">
      <protection hidden="1"/>
    </xf>
    <xf numFmtId="164" fontId="0" fillId="0" borderId="26" xfId="0" applyFill="1" applyBorder="1" applyProtection="1">
      <protection hidden="1"/>
    </xf>
    <xf numFmtId="164" fontId="0" fillId="0" borderId="27" xfId="0" applyFill="1" applyBorder="1" applyProtection="1">
      <protection hidden="1"/>
    </xf>
    <xf numFmtId="164" fontId="0" fillId="0" borderId="13" xfId="0" applyFill="1" applyBorder="1" applyProtection="1">
      <protection hidden="1"/>
    </xf>
    <xf numFmtId="3" fontId="24" fillId="0" borderId="3" xfId="0" applyNumberFormat="1" applyFont="1" applyFill="1" applyBorder="1" applyAlignment="1" applyProtection="1">
      <alignment horizontal="left"/>
    </xf>
    <xf numFmtId="3" fontId="23" fillId="0" borderId="8" xfId="0" applyNumberFormat="1" applyFont="1" applyBorder="1" applyProtection="1"/>
    <xf numFmtId="164" fontId="23" fillId="0" borderId="0" xfId="0" applyFont="1" applyFill="1" applyProtection="1"/>
    <xf numFmtId="164" fontId="37" fillId="0" borderId="0" xfId="0" applyFont="1" applyFill="1" applyProtection="1"/>
    <xf numFmtId="164" fontId="38" fillId="0" borderId="0" xfId="0" applyFont="1" applyFill="1" applyProtection="1"/>
    <xf numFmtId="164" fontId="22" fillId="0" borderId="0" xfId="0" applyFont="1" applyFill="1" applyProtection="1"/>
    <xf numFmtId="164" fontId="36" fillId="0" borderId="0" xfId="0" applyFont="1" applyFill="1" applyProtection="1"/>
    <xf numFmtId="164" fontId="39" fillId="0" borderId="0" xfId="0" applyFont="1" applyFill="1" applyProtection="1"/>
    <xf numFmtId="49" fontId="22" fillId="0" borderId="14" xfId="0" applyNumberFormat="1" applyFont="1" applyBorder="1" applyAlignment="1" applyProtection="1">
      <alignment horizontal="center"/>
    </xf>
    <xf numFmtId="3" fontId="25" fillId="0" borderId="0" xfId="0" applyNumberFormat="1" applyFont="1" applyProtection="1"/>
    <xf numFmtId="3" fontId="22" fillId="0" borderId="11" xfId="0" applyNumberFormat="1" applyFont="1" applyBorder="1" applyProtection="1"/>
    <xf numFmtId="3" fontId="22" fillId="0" borderId="5" xfId="0" applyNumberFormat="1" applyFont="1" applyBorder="1" applyProtection="1"/>
    <xf numFmtId="3" fontId="23" fillId="0" borderId="5" xfId="0" applyNumberFormat="1" applyFont="1" applyBorder="1" applyProtection="1"/>
    <xf numFmtId="1" fontId="23" fillId="0" borderId="0" xfId="0" applyNumberFormat="1" applyFont="1" applyProtection="1"/>
    <xf numFmtId="3" fontId="23" fillId="0" borderId="7" xfId="0" applyNumberFormat="1" applyFont="1" applyBorder="1" applyProtection="1"/>
    <xf numFmtId="164" fontId="27" fillId="0" borderId="10" xfId="0" applyFont="1" applyBorder="1" applyProtection="1">
      <protection hidden="1"/>
    </xf>
    <xf numFmtId="164" fontId="27" fillId="0" borderId="13" xfId="0" applyFont="1" applyBorder="1" applyProtection="1">
      <protection hidden="1"/>
    </xf>
    <xf numFmtId="164" fontId="26" fillId="3" borderId="28" xfId="0" applyFont="1" applyFill="1" applyBorder="1" applyProtection="1">
      <protection hidden="1"/>
    </xf>
    <xf numFmtId="164" fontId="27" fillId="3" borderId="19" xfId="0" applyFont="1" applyFill="1" applyBorder="1" applyProtection="1">
      <protection hidden="1"/>
    </xf>
    <xf numFmtId="164" fontId="27" fillId="3" borderId="20" xfId="0" applyFont="1" applyFill="1" applyBorder="1" applyProtection="1">
      <protection hidden="1"/>
    </xf>
    <xf numFmtId="164" fontId="26" fillId="3" borderId="12" xfId="0" applyFont="1" applyFill="1" applyBorder="1" applyProtection="1">
      <protection hidden="1"/>
    </xf>
    <xf numFmtId="164" fontId="26" fillId="3" borderId="27" xfId="0" applyFont="1" applyFill="1" applyBorder="1" applyProtection="1">
      <protection hidden="1"/>
    </xf>
    <xf numFmtId="164" fontId="27" fillId="0" borderId="3" xfId="0" applyFont="1" applyBorder="1" applyProtection="1">
      <protection hidden="1"/>
    </xf>
    <xf numFmtId="164" fontId="27" fillId="0" borderId="8" xfId="0" applyFont="1" applyBorder="1" applyProtection="1">
      <protection hidden="1"/>
    </xf>
    <xf numFmtId="164" fontId="27" fillId="0" borderId="4" xfId="0" applyFont="1" applyBorder="1" applyProtection="1">
      <protection hidden="1"/>
    </xf>
    <xf numFmtId="164" fontId="27" fillId="3" borderId="9" xfId="0" applyFont="1" applyFill="1" applyBorder="1" applyProtection="1">
      <protection hidden="1"/>
    </xf>
    <xf numFmtId="164" fontId="27" fillId="3" borderId="0" xfId="0" applyFont="1" applyFill="1" applyBorder="1" applyProtection="1">
      <protection hidden="1"/>
    </xf>
    <xf numFmtId="164" fontId="0" fillId="3" borderId="27" xfId="0" applyFill="1" applyBorder="1" applyProtection="1">
      <protection hidden="1"/>
    </xf>
    <xf numFmtId="164" fontId="26" fillId="3" borderId="3" xfId="0" applyFont="1" applyFill="1" applyBorder="1" applyProtection="1">
      <protection hidden="1"/>
    </xf>
    <xf numFmtId="164" fontId="26" fillId="3" borderId="8" xfId="0" applyFont="1" applyFill="1" applyBorder="1" applyProtection="1">
      <protection hidden="1"/>
    </xf>
    <xf numFmtId="164" fontId="26" fillId="2" borderId="29" xfId="0" applyFont="1" applyFill="1" applyBorder="1" applyProtection="1">
      <protection hidden="1"/>
    </xf>
    <xf numFmtId="164" fontId="26" fillId="2" borderId="22" xfId="0" applyFont="1" applyFill="1" applyBorder="1" applyProtection="1">
      <protection hidden="1"/>
    </xf>
    <xf numFmtId="164" fontId="26" fillId="2" borderId="30" xfId="0" applyFont="1" applyFill="1" applyBorder="1" applyProtection="1">
      <protection hidden="1"/>
    </xf>
    <xf numFmtId="164" fontId="28" fillId="0" borderId="30" xfId="0" applyFont="1" applyFill="1" applyBorder="1" applyProtection="1">
      <protection hidden="1"/>
    </xf>
    <xf numFmtId="164" fontId="28" fillId="0" borderId="31" xfId="0" applyFont="1" applyFill="1" applyBorder="1" applyProtection="1">
      <protection hidden="1"/>
    </xf>
    <xf numFmtId="164" fontId="28" fillId="0" borderId="32" xfId="0" applyFont="1" applyFill="1" applyBorder="1" applyProtection="1">
      <protection hidden="1"/>
    </xf>
    <xf numFmtId="164" fontId="27" fillId="3" borderId="27" xfId="0" applyFont="1" applyFill="1" applyBorder="1" applyProtection="1">
      <protection hidden="1"/>
    </xf>
    <xf numFmtId="3" fontId="21" fillId="0" borderId="33" xfId="0" applyNumberFormat="1" applyFont="1" applyFill="1" applyBorder="1" applyProtection="1">
      <protection locked="0"/>
    </xf>
    <xf numFmtId="3" fontId="21" fillId="0" borderId="34" xfId="0" applyNumberFormat="1" applyFont="1" applyFill="1" applyBorder="1" applyProtection="1">
      <protection locked="0"/>
    </xf>
    <xf numFmtId="3" fontId="21" fillId="0" borderId="17" xfId="0" applyNumberFormat="1" applyFont="1" applyFill="1" applyBorder="1" applyProtection="1">
      <protection locked="0"/>
    </xf>
    <xf numFmtId="3" fontId="21" fillId="0" borderId="35" xfId="0" applyNumberFormat="1" applyFont="1" applyFill="1" applyBorder="1" applyProtection="1">
      <protection locked="0"/>
    </xf>
    <xf numFmtId="164" fontId="22" fillId="0" borderId="36" xfId="0" applyFont="1" applyBorder="1" applyAlignment="1" applyProtection="1">
      <alignment horizontal="center"/>
    </xf>
    <xf numFmtId="3" fontId="20" fillId="4" borderId="37" xfId="0" applyNumberFormat="1" applyFont="1" applyFill="1" applyBorder="1" applyProtection="1"/>
    <xf numFmtId="3" fontId="20" fillId="4" borderId="38" xfId="0" applyNumberFormat="1" applyFont="1" applyFill="1" applyBorder="1" applyProtection="1"/>
    <xf numFmtId="3" fontId="20" fillId="4" borderId="17" xfId="0" applyNumberFormat="1" applyFont="1" applyFill="1" applyBorder="1" applyProtection="1"/>
    <xf numFmtId="3" fontId="20" fillId="4" borderId="35" xfId="0" applyNumberFormat="1" applyFont="1" applyFill="1" applyBorder="1" applyProtection="1"/>
    <xf numFmtId="164" fontId="22" fillId="0" borderId="5" xfId="0" applyFont="1" applyBorder="1" applyProtection="1"/>
    <xf numFmtId="3" fontId="24" fillId="0" borderId="5" xfId="0" applyNumberFormat="1" applyFont="1" applyFill="1" applyBorder="1" applyAlignment="1" applyProtection="1"/>
    <xf numFmtId="3" fontId="24" fillId="2" borderId="5" xfId="0" applyNumberFormat="1" applyFont="1" applyFill="1" applyBorder="1" applyProtection="1"/>
    <xf numFmtId="3" fontId="24" fillId="2" borderId="5" xfId="0" applyNumberFormat="1" applyFont="1" applyFill="1" applyBorder="1" applyAlignment="1" applyProtection="1">
      <alignment horizontal="left"/>
    </xf>
    <xf numFmtId="3" fontId="25" fillId="2" borderId="7" xfId="0" applyNumberFormat="1" applyFont="1" applyFill="1" applyBorder="1" applyProtection="1"/>
    <xf numFmtId="3" fontId="22" fillId="0" borderId="17" xfId="0" applyNumberFormat="1" applyFont="1" applyFill="1" applyBorder="1" applyProtection="1">
      <protection locked="0"/>
    </xf>
    <xf numFmtId="3" fontId="23" fillId="0" borderId="17" xfId="0" applyNumberFormat="1" applyFont="1" applyFill="1" applyBorder="1" applyProtection="1">
      <protection locked="0"/>
    </xf>
    <xf numFmtId="3" fontId="23" fillId="0" borderId="35" xfId="0" applyNumberFormat="1" applyFont="1" applyFill="1" applyBorder="1" applyProtection="1">
      <protection locked="0"/>
    </xf>
    <xf numFmtId="3" fontId="22" fillId="0" borderId="35" xfId="0" applyNumberFormat="1" applyFont="1" applyFill="1" applyBorder="1" applyProtection="1">
      <protection locked="0"/>
    </xf>
    <xf numFmtId="3" fontId="25" fillId="4" borderId="17" xfId="0" applyNumberFormat="1" applyFont="1" applyFill="1" applyBorder="1" applyAlignment="1" applyProtection="1">
      <alignment horizontal="right"/>
    </xf>
    <xf numFmtId="3" fontId="22" fillId="4" borderId="17" xfId="0" applyNumberFormat="1" applyFont="1" applyFill="1" applyBorder="1" applyAlignment="1" applyProtection="1">
      <alignment horizontal="right"/>
    </xf>
    <xf numFmtId="3" fontId="22" fillId="4" borderId="35" xfId="0" applyNumberFormat="1" applyFont="1" applyFill="1" applyBorder="1" applyAlignment="1" applyProtection="1">
      <alignment horizontal="right"/>
    </xf>
    <xf numFmtId="3" fontId="25" fillId="4" borderId="33" xfId="0" applyNumberFormat="1" applyFont="1" applyFill="1" applyBorder="1" applyAlignment="1" applyProtection="1">
      <alignment horizontal="right"/>
    </xf>
    <xf numFmtId="3" fontId="25" fillId="4" borderId="34" xfId="0" applyNumberFormat="1" applyFont="1" applyFill="1" applyBorder="1" applyAlignment="1" applyProtection="1">
      <alignment horizontal="right"/>
    </xf>
    <xf numFmtId="3" fontId="21" fillId="0" borderId="17" xfId="0" applyNumberFormat="1" applyFont="1" applyFill="1" applyBorder="1" applyAlignment="1" applyProtection="1"/>
    <xf numFmtId="3" fontId="21" fillId="0" borderId="5" xfId="0" applyNumberFormat="1" applyFont="1" applyFill="1" applyBorder="1" applyProtection="1"/>
    <xf numFmtId="3" fontId="21" fillId="0" borderId="35" xfId="0" applyNumberFormat="1" applyFont="1" applyFill="1" applyBorder="1" applyAlignment="1" applyProtection="1"/>
    <xf numFmtId="3" fontId="25" fillId="4" borderId="35" xfId="0" applyNumberFormat="1" applyFont="1" applyFill="1" applyBorder="1" applyAlignment="1" applyProtection="1">
      <alignment horizontal="right"/>
    </xf>
    <xf numFmtId="3" fontId="23" fillId="0" borderId="34" xfId="0" applyNumberFormat="1" applyFont="1" applyFill="1" applyBorder="1" applyProtection="1">
      <protection locked="0"/>
    </xf>
    <xf numFmtId="3" fontId="22" fillId="4" borderId="38" xfId="0" applyNumberFormat="1" applyFont="1" applyFill="1" applyBorder="1" applyProtection="1"/>
    <xf numFmtId="3" fontId="22" fillId="4" borderId="35" xfId="0" applyNumberFormat="1" applyFont="1" applyFill="1" applyBorder="1" applyProtection="1"/>
    <xf numFmtId="3" fontId="23" fillId="4" borderId="35" xfId="0" applyNumberFormat="1" applyFont="1" applyFill="1" applyBorder="1" applyProtection="1"/>
    <xf numFmtId="3" fontId="4" fillId="0" borderId="23" xfId="0" applyNumberFormat="1" applyFont="1" applyFill="1" applyBorder="1" applyProtection="1">
      <protection locked="0"/>
    </xf>
    <xf numFmtId="3" fontId="4" fillId="0" borderId="39" xfId="0" applyNumberFormat="1" applyFont="1" applyFill="1" applyBorder="1" applyProtection="1">
      <protection locked="0"/>
    </xf>
    <xf numFmtId="3" fontId="4" fillId="0" borderId="17" xfId="0" applyNumberFormat="1" applyFont="1" applyFill="1" applyBorder="1" applyProtection="1">
      <protection locked="0"/>
    </xf>
    <xf numFmtId="3" fontId="4" fillId="0" borderId="35" xfId="0" applyNumberFormat="1" applyFont="1" applyFill="1" applyBorder="1" applyProtection="1">
      <protection locked="0"/>
    </xf>
    <xf numFmtId="3" fontId="4" fillId="4" borderId="17" xfId="0" applyNumberFormat="1" applyFont="1" applyFill="1" applyBorder="1" applyProtection="1"/>
    <xf numFmtId="3" fontId="4" fillId="4" borderId="35" xfId="0" applyNumberFormat="1" applyFont="1" applyFill="1" applyBorder="1" applyProtection="1"/>
    <xf numFmtId="3" fontId="4" fillId="4" borderId="23" xfId="0" applyNumberFormat="1" applyFont="1" applyFill="1" applyBorder="1" applyProtection="1"/>
    <xf numFmtId="3" fontId="4" fillId="4" borderId="39" xfId="0" applyNumberFormat="1" applyFont="1" applyFill="1" applyBorder="1" applyProtection="1"/>
    <xf numFmtId="3" fontId="4" fillId="4" borderId="33" xfId="0" applyNumberFormat="1" applyFont="1" applyFill="1" applyBorder="1" applyProtection="1"/>
    <xf numFmtId="3" fontId="4" fillId="4" borderId="34" xfId="0" applyNumberFormat="1" applyFont="1" applyFill="1" applyBorder="1" applyProtection="1"/>
    <xf numFmtId="164" fontId="3" fillId="0" borderId="0" xfId="0" applyFont="1" applyBorder="1" applyProtection="1"/>
    <xf numFmtId="164" fontId="3" fillId="0" borderId="0" xfId="0" applyFont="1" applyFill="1" applyBorder="1" applyAlignment="1" applyProtection="1">
      <alignment horizontal="center"/>
    </xf>
    <xf numFmtId="164" fontId="7" fillId="0" borderId="0" xfId="0" applyFont="1" applyBorder="1" applyProtection="1"/>
    <xf numFmtId="3" fontId="7" fillId="0" borderId="0" xfId="0" applyNumberFormat="1" applyFont="1" applyBorder="1" applyProtection="1"/>
    <xf numFmtId="164" fontId="9" fillId="0" borderId="0" xfId="0" applyFont="1" applyFill="1" applyBorder="1" applyAlignment="1" applyProtection="1">
      <alignment horizontal="center"/>
    </xf>
    <xf numFmtId="164" fontId="7" fillId="0" borderId="17" xfId="0" applyFont="1" applyBorder="1" applyProtection="1"/>
    <xf numFmtId="164" fontId="9" fillId="0" borderId="17" xfId="0" applyFont="1" applyBorder="1" applyProtection="1"/>
    <xf numFmtId="3" fontId="4" fillId="0" borderId="17" xfId="0" applyNumberFormat="1" applyFont="1" applyFill="1" applyBorder="1" applyAlignment="1" applyProtection="1"/>
    <xf numFmtId="3" fontId="27" fillId="4" borderId="17" xfId="0" applyNumberFormat="1" applyFont="1" applyFill="1" applyBorder="1" applyProtection="1">
      <protection hidden="1"/>
    </xf>
    <xf numFmtId="3" fontId="27" fillId="0" borderId="17" xfId="0" applyNumberFormat="1" applyFont="1" applyFill="1" applyBorder="1" applyProtection="1">
      <protection locked="0"/>
    </xf>
    <xf numFmtId="3" fontId="26" fillId="0" borderId="38" xfId="0" applyNumberFormat="1" applyFont="1" applyFill="1" applyBorder="1" applyProtection="1">
      <protection locked="0"/>
    </xf>
    <xf numFmtId="3" fontId="26" fillId="0" borderId="35" xfId="0" applyNumberFormat="1" applyFont="1" applyFill="1" applyBorder="1" applyProtection="1">
      <protection locked="0"/>
    </xf>
    <xf numFmtId="4" fontId="26" fillId="0" borderId="35" xfId="0" applyNumberFormat="1" applyFont="1" applyFill="1" applyBorder="1" applyProtection="1">
      <protection locked="0"/>
    </xf>
    <xf numFmtId="2" fontId="15" fillId="0" borderId="17" xfId="6" applyNumberFormat="1" applyFont="1" applyFill="1" applyBorder="1" applyProtection="1">
      <protection locked="0"/>
    </xf>
    <xf numFmtId="1" fontId="15" fillId="0" borderId="17" xfId="6" applyNumberFormat="1" applyFont="1" applyFill="1" applyBorder="1" applyProtection="1">
      <protection locked="0"/>
    </xf>
    <xf numFmtId="3" fontId="28" fillId="4" borderId="35" xfId="0" applyNumberFormat="1" applyFont="1" applyFill="1" applyBorder="1" applyProtection="1">
      <protection hidden="1"/>
    </xf>
    <xf numFmtId="10" fontId="28" fillId="4" borderId="34" xfId="0" applyNumberFormat="1" applyFont="1" applyFill="1" applyBorder="1" applyProtection="1">
      <protection hidden="1"/>
    </xf>
    <xf numFmtId="2" fontId="28" fillId="4" borderId="17" xfId="6" applyNumberFormat="1" applyFont="1" applyFill="1" applyBorder="1" applyProtection="1">
      <protection hidden="1"/>
    </xf>
    <xf numFmtId="3" fontId="28" fillId="4" borderId="17" xfId="6" applyNumberFormat="1" applyFont="1" applyFill="1" applyBorder="1" applyProtection="1">
      <protection hidden="1"/>
    </xf>
    <xf numFmtId="3" fontId="15" fillId="0" borderId="17" xfId="6" applyNumberFormat="1" applyFont="1" applyFill="1" applyBorder="1" applyProtection="1">
      <protection locked="0"/>
    </xf>
    <xf numFmtId="167" fontId="15" fillId="0" borderId="17" xfId="6" applyNumberFormat="1" applyFont="1" applyFill="1" applyBorder="1" applyAlignment="1" applyProtection="1">
      <alignment horizontal="right"/>
      <protection locked="0"/>
    </xf>
    <xf numFmtId="3" fontId="9" fillId="4" borderId="17" xfId="0" applyNumberFormat="1" applyFont="1" applyFill="1" applyBorder="1" applyProtection="1"/>
    <xf numFmtId="10" fontId="4" fillId="4" borderId="17" xfId="0" applyNumberFormat="1" applyFont="1" applyFill="1" applyBorder="1" applyProtection="1"/>
    <xf numFmtId="4" fontId="4" fillId="4" borderId="17" xfId="0" applyNumberFormat="1" applyFont="1" applyFill="1" applyBorder="1" applyProtection="1"/>
    <xf numFmtId="4" fontId="9" fillId="4" borderId="17" xfId="0" applyNumberFormat="1" applyFont="1" applyFill="1" applyBorder="1" applyProtection="1"/>
    <xf numFmtId="3" fontId="9" fillId="0" borderId="17" xfId="0" applyNumberFormat="1" applyFont="1" applyFill="1" applyBorder="1" applyProtection="1">
      <protection locked="0"/>
    </xf>
    <xf numFmtId="164" fontId="23" fillId="0" borderId="0" xfId="0" applyFont="1"/>
    <xf numFmtId="9" fontId="23" fillId="0" borderId="0" xfId="0" applyNumberFormat="1" applyFont="1"/>
    <xf numFmtId="3" fontId="23" fillId="0" borderId="0" xfId="0" applyNumberFormat="1" applyFont="1"/>
    <xf numFmtId="9" fontId="23" fillId="4" borderId="17" xfId="0" applyNumberFormat="1" applyFont="1" applyFill="1" applyBorder="1"/>
    <xf numFmtId="3" fontId="23" fillId="4" borderId="17" xfId="0" applyNumberFormat="1" applyFont="1" applyFill="1" applyBorder="1"/>
    <xf numFmtId="9" fontId="23" fillId="4" borderId="40" xfId="0" applyNumberFormat="1" applyFont="1" applyFill="1" applyBorder="1"/>
    <xf numFmtId="9" fontId="23" fillId="0" borderId="41" xfId="0" applyNumberFormat="1" applyFont="1" applyBorder="1"/>
    <xf numFmtId="9" fontId="23" fillId="0" borderId="42" xfId="0" applyNumberFormat="1" applyFont="1" applyBorder="1"/>
    <xf numFmtId="3" fontId="23" fillId="0" borderId="41" xfId="0" applyNumberFormat="1" applyFont="1" applyBorder="1" applyAlignment="1">
      <alignment horizontal="center"/>
    </xf>
    <xf numFmtId="3" fontId="23" fillId="4" borderId="40" xfId="0" applyNumberFormat="1" applyFont="1" applyFill="1" applyBorder="1"/>
    <xf numFmtId="164" fontId="22" fillId="0" borderId="3" xfId="0" applyFont="1" applyBorder="1"/>
    <xf numFmtId="3" fontId="23" fillId="0" borderId="43" xfId="0" applyNumberFormat="1" applyFont="1" applyBorder="1" applyAlignment="1">
      <alignment horizontal="center" wrapText="1"/>
    </xf>
    <xf numFmtId="164" fontId="23" fillId="0" borderId="44" xfId="0" applyFont="1" applyBorder="1" applyAlignment="1">
      <alignment horizontal="center" wrapText="1"/>
    </xf>
    <xf numFmtId="3" fontId="20" fillId="2" borderId="8" xfId="0" applyNumberFormat="1" applyFont="1" applyFill="1" applyBorder="1" applyProtection="1"/>
    <xf numFmtId="3" fontId="23" fillId="0" borderId="45" xfId="0" applyNumberFormat="1" applyFont="1" applyBorder="1" applyAlignment="1">
      <alignment horizontal="center"/>
    </xf>
    <xf numFmtId="3" fontId="23" fillId="4" borderId="45" xfId="0" applyNumberFormat="1" applyFont="1" applyFill="1" applyBorder="1" applyAlignment="1">
      <alignment horizontal="right"/>
    </xf>
    <xf numFmtId="3" fontId="23" fillId="4" borderId="35" xfId="0" applyNumberFormat="1" applyFont="1" applyFill="1" applyBorder="1"/>
    <xf numFmtId="9" fontId="23" fillId="0" borderId="0" xfId="0" applyNumberFormat="1" applyFont="1" applyFill="1" applyBorder="1"/>
    <xf numFmtId="3" fontId="23" fillId="0" borderId="0" xfId="0" applyNumberFormat="1" applyFont="1" applyBorder="1"/>
    <xf numFmtId="3" fontId="23" fillId="0" borderId="0" xfId="0" applyNumberFormat="1" applyFont="1" applyFill="1" applyBorder="1"/>
    <xf numFmtId="3" fontId="23" fillId="0" borderId="4" xfId="0" applyNumberFormat="1" applyFont="1" applyFill="1" applyBorder="1"/>
    <xf numFmtId="164" fontId="23" fillId="0" borderId="0" xfId="0" applyFont="1" applyBorder="1"/>
    <xf numFmtId="164" fontId="23" fillId="0" borderId="4" xfId="0" applyFont="1" applyBorder="1"/>
    <xf numFmtId="3" fontId="23" fillId="0" borderId="27" xfId="0" applyNumberFormat="1" applyFont="1" applyBorder="1"/>
    <xf numFmtId="164" fontId="23" fillId="0" borderId="13" xfId="0" applyFont="1" applyBorder="1"/>
    <xf numFmtId="3" fontId="23" fillId="0" borderId="0" xfId="0" applyNumberFormat="1" applyFont="1" applyFill="1" applyProtection="1"/>
    <xf numFmtId="164" fontId="22" fillId="0" borderId="46" xfId="0" applyFont="1" applyFill="1" applyBorder="1" applyProtection="1">
      <protection locked="0"/>
    </xf>
    <xf numFmtId="3" fontId="10" fillId="0" borderId="17" xfId="0" applyNumberFormat="1" applyFont="1" applyFill="1" applyBorder="1" applyProtection="1">
      <protection locked="0"/>
    </xf>
    <xf numFmtId="3" fontId="32" fillId="4" borderId="37" xfId="0" applyNumberFormat="1" applyFont="1" applyFill="1" applyBorder="1" applyProtection="1">
      <protection hidden="1"/>
    </xf>
    <xf numFmtId="3" fontId="32" fillId="4" borderId="33" xfId="0" applyNumberFormat="1" applyFont="1" applyFill="1" applyBorder="1" applyProtection="1">
      <protection hidden="1"/>
    </xf>
    <xf numFmtId="3" fontId="35" fillId="4" borderId="38" xfId="0" applyNumberFormat="1" applyFont="1" applyFill="1" applyBorder="1" applyProtection="1">
      <protection hidden="1"/>
    </xf>
    <xf numFmtId="3" fontId="35" fillId="4" borderId="39" xfId="0" applyNumberFormat="1" applyFont="1" applyFill="1" applyBorder="1" applyProtection="1">
      <protection hidden="1"/>
    </xf>
    <xf numFmtId="9" fontId="23" fillId="0" borderId="40" xfId="0" applyNumberFormat="1" applyFont="1" applyBorder="1" applyProtection="1">
      <protection locked="0"/>
    </xf>
    <xf numFmtId="9" fontId="23" fillId="0" borderId="17" xfId="0" applyNumberFormat="1" applyFont="1" applyBorder="1" applyProtection="1">
      <protection locked="0"/>
    </xf>
    <xf numFmtId="9" fontId="23" fillId="0" borderId="0" xfId="0" applyNumberFormat="1" applyFont="1" applyBorder="1" applyProtection="1">
      <protection locked="0"/>
    </xf>
    <xf numFmtId="3" fontId="23" fillId="0" borderId="40" xfId="0" applyNumberFormat="1" applyFont="1" applyBorder="1" applyProtection="1">
      <protection locked="0"/>
    </xf>
    <xf numFmtId="3" fontId="23" fillId="0" borderId="17" xfId="0" applyNumberFormat="1" applyFont="1" applyBorder="1" applyProtection="1">
      <protection locked="0"/>
    </xf>
    <xf numFmtId="3" fontId="23" fillId="0" borderId="0" xfId="0" applyNumberFormat="1" applyFont="1" applyBorder="1" applyProtection="1">
      <protection locked="0"/>
    </xf>
    <xf numFmtId="9" fontId="23" fillId="0" borderId="47" xfId="0" applyNumberFormat="1" applyFont="1" applyBorder="1"/>
    <xf numFmtId="9" fontId="23" fillId="0" borderId="16" xfId="0" applyNumberFormat="1" applyFont="1" applyBorder="1"/>
    <xf numFmtId="3" fontId="25" fillId="4" borderId="17" xfId="0" applyNumberFormat="1" applyFont="1" applyFill="1" applyBorder="1"/>
    <xf numFmtId="164" fontId="25" fillId="0" borderId="30" xfId="0" applyFont="1" applyBorder="1"/>
    <xf numFmtId="164" fontId="25" fillId="0" borderId="31" xfId="0" applyFont="1" applyBorder="1"/>
    <xf numFmtId="9" fontId="23" fillId="0" borderId="48" xfId="0" applyNumberFormat="1" applyFont="1" applyBorder="1"/>
    <xf numFmtId="9" fontId="23" fillId="0" borderId="32" xfId="0" applyNumberFormat="1" applyFont="1" applyBorder="1"/>
    <xf numFmtId="3" fontId="25" fillId="4" borderId="33" xfId="0" applyNumberFormat="1" applyFont="1" applyFill="1" applyBorder="1"/>
    <xf numFmtId="169" fontId="26" fillId="3" borderId="28" xfId="0" applyNumberFormat="1" applyFont="1" applyFill="1" applyBorder="1" applyProtection="1">
      <protection hidden="1"/>
    </xf>
    <xf numFmtId="164" fontId="26" fillId="3" borderId="19" xfId="0" applyFont="1" applyFill="1" applyBorder="1" applyProtection="1">
      <protection hidden="1"/>
    </xf>
    <xf numFmtId="164" fontId="26" fillId="3" borderId="20" xfId="0" applyFont="1" applyFill="1" applyBorder="1" applyProtection="1">
      <protection hidden="1"/>
    </xf>
    <xf numFmtId="164" fontId="27" fillId="0" borderId="20" xfId="0" applyFont="1" applyBorder="1" applyProtection="1">
      <protection hidden="1"/>
    </xf>
    <xf numFmtId="164" fontId="42" fillId="0" borderId="0" xfId="5" applyNumberFormat="1" applyAlignment="1" applyProtection="1">
      <protection hidden="1"/>
    </xf>
    <xf numFmtId="164" fontId="42" fillId="0" borderId="14" xfId="5" applyNumberFormat="1" applyFont="1" applyFill="1" applyBorder="1" applyAlignment="1" applyProtection="1">
      <protection hidden="1"/>
    </xf>
    <xf numFmtId="164" fontId="42" fillId="0" borderId="28" xfId="5" applyNumberFormat="1" applyFont="1" applyBorder="1" applyAlignment="1" applyProtection="1">
      <protection hidden="1"/>
    </xf>
    <xf numFmtId="164" fontId="42" fillId="0" borderId="12" xfId="5" applyNumberFormat="1" applyFont="1" applyBorder="1" applyAlignment="1" applyProtection="1">
      <protection hidden="1"/>
    </xf>
    <xf numFmtId="3" fontId="24" fillId="4" borderId="17" xfId="0" applyNumberFormat="1" applyFont="1" applyFill="1" applyBorder="1" applyProtection="1"/>
    <xf numFmtId="3" fontId="24" fillId="4" borderId="35" xfId="0" applyNumberFormat="1" applyFont="1" applyFill="1" applyBorder="1" applyProtection="1"/>
    <xf numFmtId="3" fontId="22" fillId="4" borderId="17" xfId="0" applyNumberFormat="1" applyFont="1" applyFill="1" applyBorder="1" applyProtection="1"/>
    <xf numFmtId="3" fontId="25" fillId="4" borderId="17" xfId="0" applyNumberFormat="1" applyFont="1" applyFill="1" applyBorder="1" applyProtection="1"/>
    <xf numFmtId="3" fontId="25" fillId="4" borderId="35" xfId="0" applyNumberFormat="1" applyFont="1" applyFill="1" applyBorder="1" applyProtection="1"/>
    <xf numFmtId="3" fontId="20" fillId="0" borderId="17" xfId="0" applyNumberFormat="1" applyFont="1" applyFill="1" applyBorder="1" applyProtection="1">
      <protection locked="0"/>
    </xf>
    <xf numFmtId="3" fontId="20" fillId="0" borderId="35" xfId="0" applyNumberFormat="1" applyFont="1" applyFill="1" applyBorder="1" applyProtection="1">
      <protection locked="0"/>
    </xf>
    <xf numFmtId="3" fontId="22" fillId="0" borderId="17" xfId="0" applyNumberFormat="1" applyFont="1" applyBorder="1" applyProtection="1">
      <protection locked="0"/>
    </xf>
    <xf numFmtId="3" fontId="22" fillId="0" borderId="35" xfId="0" applyNumberFormat="1" applyFont="1" applyBorder="1" applyProtection="1">
      <protection locked="0"/>
    </xf>
    <xf numFmtId="3" fontId="47" fillId="0" borderId="0" xfId="0" applyNumberFormat="1" applyFont="1" applyFill="1" applyBorder="1" applyProtection="1"/>
    <xf numFmtId="3" fontId="47" fillId="0" borderId="0" xfId="0" applyNumberFormat="1" applyFont="1" applyFill="1" applyBorder="1" applyProtection="1">
      <protection hidden="1"/>
    </xf>
    <xf numFmtId="164" fontId="27" fillId="2" borderId="29" xfId="0" applyFont="1" applyFill="1" applyBorder="1" applyProtection="1">
      <protection hidden="1"/>
    </xf>
    <xf numFmtId="164" fontId="27" fillId="2" borderId="22" xfId="0" applyFont="1" applyFill="1" applyBorder="1" applyProtection="1">
      <protection hidden="1"/>
    </xf>
    <xf numFmtId="2" fontId="14" fillId="0" borderId="37" xfId="0" applyNumberFormat="1" applyFont="1" applyFill="1" applyBorder="1" applyProtection="1">
      <protection locked="0"/>
    </xf>
    <xf numFmtId="164" fontId="26" fillId="2" borderId="9" xfId="0" applyFont="1" applyFill="1" applyBorder="1" applyAlignment="1" applyProtection="1">
      <alignment horizontal="center"/>
      <protection hidden="1"/>
    </xf>
    <xf numFmtId="164" fontId="26" fillId="2" borderId="10" xfId="0" applyFont="1" applyFill="1" applyBorder="1" applyAlignment="1" applyProtection="1">
      <alignment horizontal="center"/>
      <protection hidden="1"/>
    </xf>
    <xf numFmtId="164" fontId="27" fillId="2" borderId="30" xfId="0" applyFont="1" applyFill="1" applyBorder="1" applyProtection="1">
      <protection hidden="1"/>
    </xf>
    <xf numFmtId="164" fontId="27" fillId="2" borderId="35" xfId="0" applyFont="1" applyFill="1" applyBorder="1" applyAlignment="1" applyProtection="1">
      <alignment horizontal="center"/>
      <protection hidden="1"/>
    </xf>
    <xf numFmtId="164" fontId="27" fillId="2" borderId="5" xfId="0" applyFont="1" applyFill="1" applyBorder="1" applyProtection="1">
      <protection hidden="1"/>
    </xf>
    <xf numFmtId="3" fontId="27" fillId="4" borderId="35" xfId="0" applyNumberFormat="1" applyFont="1" applyFill="1" applyBorder="1" applyProtection="1">
      <protection hidden="1"/>
    </xf>
    <xf numFmtId="164" fontId="28" fillId="0" borderId="48" xfId="0" applyFont="1" applyFill="1" applyBorder="1" applyProtection="1">
      <protection hidden="1"/>
    </xf>
    <xf numFmtId="3" fontId="28" fillId="4" borderId="33" xfId="0" applyNumberFormat="1" applyFont="1" applyFill="1" applyBorder="1" applyAlignment="1" applyProtection="1">
      <alignment horizontal="center"/>
      <protection hidden="1"/>
    </xf>
    <xf numFmtId="3" fontId="6" fillId="0" borderId="8" xfId="0" applyNumberFormat="1" applyFont="1" applyFill="1" applyBorder="1" applyAlignment="1" applyProtection="1">
      <alignment horizontal="left"/>
      <protection locked="0"/>
    </xf>
    <xf numFmtId="164" fontId="26" fillId="0" borderId="27" xfId="0" applyFont="1" applyBorder="1" applyAlignment="1" applyProtection="1">
      <alignment horizontal="center"/>
      <protection hidden="1"/>
    </xf>
    <xf numFmtId="164" fontId="26" fillId="2" borderId="0" xfId="0" applyFont="1" applyFill="1" applyBorder="1" applyAlignment="1" applyProtection="1">
      <alignment horizontal="center"/>
      <protection hidden="1"/>
    </xf>
    <xf numFmtId="166" fontId="15" fillId="2" borderId="42" xfId="6" applyNumberFormat="1" applyFont="1" applyFill="1" applyBorder="1" applyAlignment="1" applyProtection="1">
      <alignment horizontal="center"/>
      <protection hidden="1"/>
    </xf>
    <xf numFmtId="164" fontId="27" fillId="2" borderId="18" xfId="0" applyFont="1" applyFill="1" applyBorder="1" applyAlignment="1" applyProtection="1">
      <alignment horizontal="center"/>
      <protection hidden="1"/>
    </xf>
    <xf numFmtId="164" fontId="27" fillId="2" borderId="49" xfId="0" applyFont="1" applyFill="1" applyBorder="1" applyAlignment="1" applyProtection="1">
      <alignment horizontal="center"/>
      <protection hidden="1"/>
    </xf>
    <xf numFmtId="164" fontId="28" fillId="4" borderId="50" xfId="0" applyFont="1" applyFill="1" applyBorder="1" applyAlignment="1" applyProtection="1">
      <alignment horizontal="center"/>
      <protection hidden="1"/>
    </xf>
    <xf numFmtId="164" fontId="28" fillId="4" borderId="51" xfId="0" applyFont="1" applyFill="1" applyBorder="1" applyAlignment="1" applyProtection="1">
      <alignment horizontal="center"/>
      <protection hidden="1"/>
    </xf>
    <xf numFmtId="9" fontId="23" fillId="0" borderId="43" xfId="0" applyNumberFormat="1" applyFont="1" applyBorder="1" applyAlignment="1">
      <alignment horizontal="center" wrapText="1"/>
    </xf>
    <xf numFmtId="9" fontId="23" fillId="0" borderId="9" xfId="0" applyNumberFormat="1" applyFont="1" applyBorder="1" applyAlignment="1">
      <alignment horizontal="center" wrapText="1"/>
    </xf>
    <xf numFmtId="164" fontId="7" fillId="0" borderId="27" xfId="0" applyFont="1" applyBorder="1" applyAlignment="1">
      <alignment horizontal="center"/>
    </xf>
  </cellXfs>
  <cellStyles count="8">
    <cellStyle name="Date" xfId="1"/>
    <cellStyle name="Fixed" xfId="2"/>
    <cellStyle name="Heading1" xfId="3"/>
    <cellStyle name="Heading2" xfId="4"/>
    <cellStyle name="Hyperlink" xfId="5" builtinId="8"/>
    <cellStyle name="Normal" xfId="0" builtinId="0"/>
    <cellStyle name="Normal_List1" xfId="6"/>
    <cellStyle name="Total"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imes New Roman CE"/>
                <a:ea typeface="Times New Roman CE"/>
                <a:cs typeface="Times New Roman CE"/>
              </a:defRPr>
            </a:pPr>
            <a:r>
              <a:rPr lang="sl-SI"/>
              <a:t>SREDSTVA</a:t>
            </a:r>
          </a:p>
        </c:rich>
      </c:tx>
      <c:layout>
        <c:manualLayout>
          <c:xMode val="edge"/>
          <c:yMode val="edge"/>
          <c:x val="0.6241145558277853"/>
          <c:y val="3.4782707152137549E-2"/>
        </c:manualLayout>
      </c:layout>
      <c:overlay val="0"/>
      <c:spPr>
        <a:noFill/>
        <a:ln w="25400">
          <a:noFill/>
        </a:ln>
      </c:spPr>
    </c:title>
    <c:autoTitleDeleted val="0"/>
    <c:plotArea>
      <c:layout>
        <c:manualLayout>
          <c:layoutTarget val="inner"/>
          <c:xMode val="edge"/>
          <c:yMode val="edge"/>
          <c:x val="0.15248253352610663"/>
          <c:y val="6.9565414304275097E-2"/>
          <c:w val="0.56028465807267092"/>
          <c:h val="0.91594462167295532"/>
        </c:manualLayout>
      </c:layout>
      <c:pieChart>
        <c:varyColors val="1"/>
        <c:ser>
          <c:idx val="0"/>
          <c:order val="0"/>
          <c:spPr>
            <a:solidFill>
              <a:srgbClr val="00FFFF"/>
            </a:solidFill>
            <a:ln w="12700">
              <a:solidFill>
                <a:srgbClr val="000000"/>
              </a:solidFill>
              <a:prstDash val="solid"/>
            </a:ln>
          </c:spPr>
          <c:dPt>
            <c:idx val="0"/>
            <c:bubble3D val="0"/>
            <c:spPr>
              <a:solidFill>
                <a:srgbClr val="802060"/>
              </a:solidFill>
              <a:ln w="12700">
                <a:solidFill>
                  <a:srgbClr val="000000"/>
                </a:solidFill>
                <a:prstDash val="solid"/>
              </a:ln>
            </c:spPr>
          </c:dPt>
          <c:dPt>
            <c:idx val="1"/>
            <c:bubble3D val="0"/>
            <c:spPr>
              <a:solidFill>
                <a:srgbClr val="8080FF"/>
              </a:solidFill>
              <a:ln w="12700">
                <a:solidFill>
                  <a:srgbClr val="000000"/>
                </a:solidFill>
                <a:prstDash val="solid"/>
              </a:ln>
            </c:spPr>
          </c:dPt>
          <c:dLbls>
            <c:dLbl>
              <c:idx val="0"/>
              <c:layout>
                <c:manualLayout>
                  <c:x val="0.10006360340871784"/>
                  <c:y val="3.2583589958426917E-2"/>
                </c:manualLayout>
              </c:layout>
              <c:numFmt formatCode="0.00%" sourceLinked="0"/>
              <c:spPr>
                <a:noFill/>
                <a:ln w="25400">
                  <a:noFill/>
                </a:ln>
              </c:spPr>
              <c:txPr>
                <a:bodyPr/>
                <a:lstStyle/>
                <a:p>
                  <a:pPr>
                    <a:defRPr sz="1000" b="0" i="0" u="none" strike="noStrike" baseline="0">
                      <a:solidFill>
                        <a:srgbClr val="000000"/>
                      </a:solidFill>
                      <a:latin typeface="Times New Roman CE"/>
                      <a:ea typeface="Times New Roman CE"/>
                      <a:cs typeface="Times New Roman CE"/>
                    </a:defRPr>
                  </a:pPr>
                  <a:endParaRPr lang="sl-SI"/>
                </a:p>
              </c:txPr>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0.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CE"/>
                    <a:ea typeface="Times New Roman CE"/>
                    <a:cs typeface="Times New Roman CE"/>
                  </a:defRPr>
                </a:pPr>
                <a:endParaRPr lang="sl-SI"/>
              </a:p>
            </c:txPr>
            <c:dLblPos val="outEnd"/>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Sheet1!$A$18:$A$19</c:f>
              <c:strCache>
                <c:ptCount val="2"/>
                <c:pt idx="0">
                  <c:v>STALNA SREDSTVA</c:v>
                </c:pt>
                <c:pt idx="1">
                  <c:v>GIBLJIVA SREDSTVA</c:v>
                </c:pt>
              </c:strCache>
            </c:strRef>
          </c:cat>
          <c:val>
            <c:numRef>
              <c:f>Sheet1!$B$18:$B$19</c:f>
              <c:numCache>
                <c:formatCode>General_)</c:formatCode>
                <c:ptCount val="2"/>
                <c:pt idx="0">
                  <c:v>2550</c:v>
                </c:pt>
                <c:pt idx="1">
                  <c:v>5500</c:v>
                </c:pt>
              </c:numCache>
            </c:numRef>
          </c:val>
        </c:ser>
        <c:dLbls>
          <c:dLblPos val="outEnd"/>
          <c:showLegendKey val="0"/>
          <c:showVal val="0"/>
          <c:showCatName val="0"/>
          <c:showSerName val="0"/>
          <c:showPercent val="1"/>
          <c:showBubbleSize val="0"/>
          <c:showLeaderLines val="0"/>
        </c:dLbls>
        <c:firstSliceAng val="0"/>
      </c:pieChart>
      <c:spPr>
        <a:noFill/>
        <a:ln w="25400">
          <a:noFill/>
        </a:ln>
      </c:spPr>
    </c:plotArea>
    <c:legend>
      <c:legendPos val="r"/>
      <c:layout>
        <c:manualLayout>
          <c:xMode val="edge"/>
          <c:yMode val="edge"/>
          <c:x val="0.69858276987541879"/>
          <c:y val="0.82608929486326677"/>
          <c:w val="0.28546148718259501"/>
          <c:h val="0.12753659289117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CE"/>
              <a:ea typeface="Times New Roman CE"/>
              <a:cs typeface="Times New Roman CE"/>
            </a:defRPr>
          </a:pPr>
          <a:endParaRPr lang="sl-SI"/>
        </a:p>
      </c:txPr>
    </c:legend>
    <c:plotVisOnly val="1"/>
    <c:dispBlanksAs val="zero"/>
    <c:showDLblsOverMax val="0"/>
  </c:chart>
  <c:spPr>
    <a:solidFill>
      <a:srgbClr val="FFFFC0"/>
    </a:solidFill>
    <a:ln w="38100">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Times New Roman CE"/>
          <a:ea typeface="Times New Roman CE"/>
          <a:cs typeface="Times New Roman CE"/>
        </a:defRPr>
      </a:pPr>
      <a:endParaRPr lang="sl-SI"/>
    </a:p>
  </c:txPr>
  <c:printSettings>
    <c:headerFooter alignWithMargins="0">
      <c:oddHeader>&amp;A</c:oddHeader>
      <c:oddFooter>Page &amp;P</c:oddFooter>
    </c:headerFooter>
    <c:pageMargins b="1" l="0.75" r="0.75" t="1" header="0.5" footer="0.5"/>
    <c:pageSetup paperSize="9" orientation="landscape" horizontalDpi="180" verticalDpi="180" copies="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imes New Roman CE"/>
                <a:ea typeface="Times New Roman CE"/>
                <a:cs typeface="Times New Roman CE"/>
              </a:defRPr>
            </a:pPr>
            <a:r>
              <a:rPr lang="sl-SI"/>
              <a:t>OBVEZNOSTI DO VIROV SREDSTEV</a:t>
            </a:r>
          </a:p>
        </c:rich>
      </c:tx>
      <c:layout>
        <c:manualLayout>
          <c:xMode val="edge"/>
          <c:yMode val="edge"/>
          <c:x val="0.54577511706295134"/>
          <c:y val="1.7492736272230709E-2"/>
        </c:manualLayout>
      </c:layout>
      <c:overlay val="0"/>
      <c:spPr>
        <a:noFill/>
        <a:ln w="25400">
          <a:noFill/>
        </a:ln>
      </c:spPr>
    </c:title>
    <c:autoTitleDeleted val="0"/>
    <c:plotArea>
      <c:layout>
        <c:manualLayout>
          <c:layoutTarget val="inner"/>
          <c:xMode val="edge"/>
          <c:yMode val="edge"/>
          <c:x val="0.14260575639386794"/>
          <c:y val="6.4140032998179261E-2"/>
          <c:w val="0.5545779415317087"/>
          <c:h val="0.91836865429211223"/>
        </c:manualLayout>
      </c:layout>
      <c:pieChart>
        <c:varyColors val="1"/>
        <c:ser>
          <c:idx val="0"/>
          <c:order val="0"/>
          <c:spPr>
            <a:solidFill>
              <a:srgbClr val="8080FF"/>
            </a:solidFill>
            <a:ln w="12700">
              <a:solidFill>
                <a:srgbClr val="000000"/>
              </a:solidFill>
              <a:prstDash val="solid"/>
            </a:ln>
          </c:spPr>
          <c:dPt>
            <c:idx val="0"/>
            <c:bubble3D val="0"/>
            <c:spPr>
              <a:solidFill>
                <a:srgbClr val="8080FF"/>
              </a:solidFill>
              <a:ln w="12700">
                <a:solidFill>
                  <a:srgbClr val="000000"/>
                </a:solidFill>
                <a:prstDash val="solid"/>
              </a:ln>
            </c:spPr>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CE"/>
                    <a:ea typeface="Times New Roman CE"/>
                    <a:cs typeface="Times New Roman CE"/>
                  </a:defRPr>
                </a:pPr>
                <a:endParaRPr lang="sl-SI"/>
              </a:p>
            </c:txPr>
            <c:dLblPos val="outEnd"/>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Sheet1!$A$22:$A$24</c:f>
              <c:strCache>
                <c:ptCount val="3"/>
                <c:pt idx="0">
                  <c:v>KAPITAL</c:v>
                </c:pt>
                <c:pt idx="1">
                  <c:v>DOLG. OBVEZZNOST</c:v>
                </c:pt>
                <c:pt idx="2">
                  <c:v>KRAT. OBVEZNOSTI</c:v>
                </c:pt>
              </c:strCache>
            </c:strRef>
          </c:cat>
          <c:val>
            <c:numRef>
              <c:f>Sheet1!$B$22:$B$24</c:f>
              <c:numCache>
                <c:formatCode>General_)</c:formatCode>
                <c:ptCount val="3"/>
                <c:pt idx="0">
                  <c:v>8050</c:v>
                </c:pt>
                <c:pt idx="1">
                  <c:v>0</c:v>
                </c:pt>
                <c:pt idx="2" formatCode="0">
                  <c:v>0</c:v>
                </c:pt>
              </c:numCache>
            </c:numRef>
          </c:val>
        </c:ser>
        <c:dLbls>
          <c:dLblPos val="outEnd"/>
          <c:showLegendKey val="0"/>
          <c:showVal val="0"/>
          <c:showCatName val="0"/>
          <c:showSerName val="0"/>
          <c:showPercent val="1"/>
          <c:showBubbleSize val="0"/>
          <c:showLeaderLines val="0"/>
        </c:dLbls>
        <c:firstSliceAng val="0"/>
      </c:pieChart>
      <c:spPr>
        <a:noFill/>
        <a:ln w="25400">
          <a:noFill/>
        </a:ln>
      </c:spPr>
    </c:plotArea>
    <c:legend>
      <c:legendPos val="r"/>
      <c:layout>
        <c:manualLayout>
          <c:xMode val="edge"/>
          <c:yMode val="edge"/>
          <c:x val="0.7059865223943339"/>
          <c:y val="0.44023386285113947"/>
          <c:w val="0.28697207768148736"/>
          <c:h val="0.1865891869037942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CE"/>
              <a:ea typeface="Times New Roman CE"/>
              <a:cs typeface="Times New Roman CE"/>
            </a:defRPr>
          </a:pPr>
          <a:endParaRPr lang="sl-SI"/>
        </a:p>
      </c:txPr>
    </c:legend>
    <c:plotVisOnly val="1"/>
    <c:dispBlanksAs val="zero"/>
    <c:showDLblsOverMax val="0"/>
  </c:chart>
  <c:spPr>
    <a:solidFill>
      <a:srgbClr val="FFFFC0"/>
    </a:solidFill>
    <a:ln w="38100">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Times New Roman CE"/>
          <a:ea typeface="Times New Roman CE"/>
          <a:cs typeface="Times New Roman CE"/>
        </a:defRPr>
      </a:pPr>
      <a:endParaRPr lang="sl-SI"/>
    </a:p>
  </c:txPr>
  <c:printSettings>
    <c:headerFooter alignWithMargins="0">
      <c:oddHeader>&amp;A</c:oddHeader>
      <c:oddFooter>Page &amp;P</c:oddFooter>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sl-SI"/>
              <a:t> BILANCE  STANJA - SREDSTVA</a:t>
            </a:r>
          </a:p>
        </c:rich>
      </c:tx>
      <c:layout>
        <c:manualLayout>
          <c:xMode val="edge"/>
          <c:yMode val="edge"/>
          <c:x val="0.24950519174001368"/>
          <c:y val="4.9833967883694784E-2"/>
        </c:manualLayout>
      </c:layout>
      <c:overlay val="0"/>
      <c:spPr>
        <a:noFill/>
        <a:ln w="25400">
          <a:noFill/>
        </a:ln>
      </c:spPr>
    </c:title>
    <c:autoTitleDeleted val="0"/>
    <c:plotArea>
      <c:layout>
        <c:manualLayout>
          <c:layoutTarget val="inner"/>
          <c:xMode val="edge"/>
          <c:yMode val="edge"/>
          <c:x val="0.21188139298556716"/>
          <c:y val="0.24584757489289427"/>
          <c:w val="0.75841657489226377"/>
          <c:h val="0.4186053302230362"/>
        </c:manualLayout>
      </c:layout>
      <c:barChart>
        <c:barDir val="col"/>
        <c:grouping val="percentStacked"/>
        <c:varyColors val="0"/>
        <c:ser>
          <c:idx val="0"/>
          <c:order val="0"/>
          <c:tx>
            <c:strRef>
              <c:f>Sheet1!$A$46</c:f>
              <c:strCache>
                <c:ptCount val="1"/>
                <c:pt idx="0">
                  <c:v>STALNA SREDSTVA</c:v>
                </c:pt>
              </c:strCache>
            </c:strRef>
          </c:tx>
          <c:spPr>
            <a:solidFill>
              <a:srgbClr val="00FF00"/>
            </a:solidFill>
            <a:ln w="12700">
              <a:solidFill>
                <a:srgbClr val="000000"/>
              </a:solidFill>
              <a:prstDash val="solid"/>
            </a:ln>
          </c:spPr>
          <c:invertIfNegative val="0"/>
          <c:cat>
            <c:numRef>
              <c:f>Sheet1!$B$45:$F$45</c:f>
              <c:numCache>
                <c:formatCode>General_)</c:formatCode>
                <c:ptCount val="5"/>
                <c:pt idx="0">
                  <c:v>2000</c:v>
                </c:pt>
                <c:pt idx="1">
                  <c:v>2001</c:v>
                </c:pt>
                <c:pt idx="2">
                  <c:v>2002</c:v>
                </c:pt>
                <c:pt idx="3">
                  <c:v>2003</c:v>
                </c:pt>
                <c:pt idx="4">
                  <c:v>2004</c:v>
                </c:pt>
              </c:numCache>
            </c:numRef>
          </c:cat>
          <c:val>
            <c:numRef>
              <c:f>Sheet1!$B$46:$F$46</c:f>
              <c:numCache>
                <c:formatCode>General_)</c:formatCode>
                <c:ptCount val="5"/>
                <c:pt idx="0">
                  <c:v>0</c:v>
                </c:pt>
                <c:pt idx="1">
                  <c:v>0</c:v>
                </c:pt>
                <c:pt idx="2">
                  <c:v>0</c:v>
                </c:pt>
                <c:pt idx="3">
                  <c:v>0</c:v>
                </c:pt>
                <c:pt idx="4">
                  <c:v>0</c:v>
                </c:pt>
              </c:numCache>
            </c:numRef>
          </c:val>
        </c:ser>
        <c:ser>
          <c:idx val="1"/>
          <c:order val="1"/>
          <c:tx>
            <c:strRef>
              <c:f>Sheet1!$A$47</c:f>
              <c:strCache>
                <c:ptCount val="1"/>
                <c:pt idx="0">
                  <c:v>GIBLJIVA SREDSTVA</c:v>
                </c:pt>
              </c:strCache>
            </c:strRef>
          </c:tx>
          <c:spPr>
            <a:solidFill>
              <a:srgbClr val="C0C0FF"/>
            </a:solidFill>
            <a:ln w="12700">
              <a:solidFill>
                <a:srgbClr val="000000"/>
              </a:solidFill>
              <a:prstDash val="solid"/>
            </a:ln>
          </c:spPr>
          <c:invertIfNegative val="0"/>
          <c:cat>
            <c:numRef>
              <c:f>Sheet1!$B$45:$F$45</c:f>
              <c:numCache>
                <c:formatCode>General_)</c:formatCode>
                <c:ptCount val="5"/>
                <c:pt idx="0">
                  <c:v>2000</c:v>
                </c:pt>
                <c:pt idx="1">
                  <c:v>2001</c:v>
                </c:pt>
                <c:pt idx="2">
                  <c:v>2002</c:v>
                </c:pt>
                <c:pt idx="3">
                  <c:v>2003</c:v>
                </c:pt>
                <c:pt idx="4">
                  <c:v>2004</c:v>
                </c:pt>
              </c:numCache>
            </c:numRef>
          </c:cat>
          <c:val>
            <c:numRef>
              <c:f>Sheet1!$B$47:$F$47</c:f>
              <c:numCache>
                <c:formatCode>General_)</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157642976"/>
        <c:axId val="157643536"/>
      </c:barChart>
      <c:catAx>
        <c:axId val="1576429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sl-SI"/>
                  <a:t>LETO</a:t>
                </a:r>
              </a:p>
            </c:rich>
          </c:tx>
          <c:layout>
            <c:manualLayout>
              <c:xMode val="edge"/>
              <c:yMode val="edge"/>
              <c:x val="0.55247578171003031"/>
              <c:y val="0.767443105408899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sl-SI"/>
          </a:p>
        </c:txPr>
        <c:crossAx val="157643536"/>
        <c:crosses val="autoZero"/>
        <c:auto val="1"/>
        <c:lblAlgn val="ctr"/>
        <c:lblOffset val="100"/>
        <c:tickLblSkip val="1"/>
        <c:tickMarkSkip val="1"/>
        <c:noMultiLvlLbl val="0"/>
      </c:catAx>
      <c:valAx>
        <c:axId val="15764353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sl-SI"/>
                  <a:t>DELEŽ V SREDSTVIH</a:t>
                </a:r>
              </a:p>
            </c:rich>
          </c:tx>
          <c:layout>
            <c:manualLayout>
              <c:xMode val="edge"/>
              <c:yMode val="edge"/>
              <c:x val="4.1584198623335615E-2"/>
              <c:y val="0.2325585167905756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sl-SI"/>
          </a:p>
        </c:txPr>
        <c:crossAx val="157642976"/>
        <c:crosses val="autoZero"/>
        <c:crossBetween val="between"/>
      </c:valAx>
      <c:spPr>
        <a:solidFill>
          <a:srgbClr val="FFFFC0"/>
        </a:solidFill>
        <a:ln w="38100">
          <a:solidFill>
            <a:srgbClr val="000000"/>
          </a:solidFill>
          <a:prstDash val="solid"/>
        </a:ln>
      </c:spPr>
    </c:plotArea>
    <c:legend>
      <c:legendPos val="b"/>
      <c:layout>
        <c:manualLayout>
          <c:xMode val="edge"/>
          <c:yMode val="edge"/>
          <c:x val="0.24950519174001368"/>
          <c:y val="0.89368915738092647"/>
          <c:w val="0.72871357587559549"/>
          <c:h val="7.973434861391165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sl-SI"/>
        </a:p>
      </c:txPr>
    </c:legend>
    <c:plotVisOnly val="1"/>
    <c:dispBlanksAs val="gap"/>
    <c:showDLblsOverMax val="0"/>
  </c:chart>
  <c:spPr>
    <a:solidFill>
      <a:srgbClr val="FFFFC0"/>
    </a:solidFill>
    <a:ln w="38100">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sl-SI"/>
    </a:p>
  </c:txPr>
  <c:printSettings>
    <c:headerFooter alignWithMargins="0"/>
    <c:pageMargins b="1" l="0.75" r="0.75" t="1" header="0.5" footer="0.5"/>
    <c:pageSetup paperSize="9" orientation="landscape" horizontalDpi="180" verticalDpi="180" copies="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sl-SI"/>
              <a:t>BILANCE STANJA - OBVEZNOSTI DO VIROV SREDSTEV</a:t>
            </a:r>
          </a:p>
        </c:rich>
      </c:tx>
      <c:layout>
        <c:manualLayout>
          <c:xMode val="edge"/>
          <c:yMode val="edge"/>
          <c:x val="0.1600790513833992"/>
          <c:y val="3.4883720930232558E-2"/>
        </c:manualLayout>
      </c:layout>
      <c:overlay val="0"/>
      <c:spPr>
        <a:noFill/>
        <a:ln w="25400">
          <a:noFill/>
        </a:ln>
      </c:spPr>
    </c:title>
    <c:autoTitleDeleted val="0"/>
    <c:plotArea>
      <c:layout>
        <c:manualLayout>
          <c:layoutTarget val="inner"/>
          <c:xMode val="edge"/>
          <c:yMode val="edge"/>
          <c:x val="0.20158102766798419"/>
          <c:y val="0.26453488372093026"/>
          <c:w val="0.76679841897233203"/>
          <c:h val="0.45348837209302323"/>
        </c:manualLayout>
      </c:layout>
      <c:barChart>
        <c:barDir val="col"/>
        <c:grouping val="percentStacked"/>
        <c:varyColors val="0"/>
        <c:ser>
          <c:idx val="0"/>
          <c:order val="0"/>
          <c:tx>
            <c:strRef>
              <c:f>Sheet1!$A$50</c:f>
              <c:strCache>
                <c:ptCount val="1"/>
                <c:pt idx="0">
                  <c:v>KAPITAL</c:v>
                </c:pt>
              </c:strCache>
            </c:strRef>
          </c:tx>
          <c:spPr>
            <a:solidFill>
              <a:srgbClr val="00FF00"/>
            </a:solidFill>
            <a:ln w="12700">
              <a:solidFill>
                <a:srgbClr val="000000"/>
              </a:solidFill>
              <a:prstDash val="solid"/>
            </a:ln>
          </c:spPr>
          <c:invertIfNegative val="0"/>
          <c:cat>
            <c:numRef>
              <c:f>Sheet1!$B$49:$F$49</c:f>
              <c:numCache>
                <c:formatCode>General_)</c:formatCode>
                <c:ptCount val="5"/>
                <c:pt idx="0">
                  <c:v>2000</c:v>
                </c:pt>
                <c:pt idx="1">
                  <c:v>2001</c:v>
                </c:pt>
                <c:pt idx="2">
                  <c:v>2002</c:v>
                </c:pt>
                <c:pt idx="3">
                  <c:v>2003</c:v>
                </c:pt>
                <c:pt idx="4">
                  <c:v>2004</c:v>
                </c:pt>
              </c:numCache>
            </c:numRef>
          </c:cat>
          <c:val>
            <c:numRef>
              <c:f>Sheet1!$B$50:$F$50</c:f>
              <c:numCache>
                <c:formatCode>General_)</c:formatCode>
                <c:ptCount val="5"/>
                <c:pt idx="0">
                  <c:v>0</c:v>
                </c:pt>
                <c:pt idx="1">
                  <c:v>0</c:v>
                </c:pt>
                <c:pt idx="2">
                  <c:v>0</c:v>
                </c:pt>
                <c:pt idx="3">
                  <c:v>0</c:v>
                </c:pt>
                <c:pt idx="4">
                  <c:v>0</c:v>
                </c:pt>
              </c:numCache>
            </c:numRef>
          </c:val>
        </c:ser>
        <c:ser>
          <c:idx val="1"/>
          <c:order val="1"/>
          <c:tx>
            <c:strRef>
              <c:f>Sheet1!$A$51</c:f>
              <c:strCache>
                <c:ptCount val="1"/>
                <c:pt idx="0">
                  <c:v>OBVEZNOSTI</c:v>
                </c:pt>
              </c:strCache>
            </c:strRef>
          </c:tx>
          <c:spPr>
            <a:solidFill>
              <a:srgbClr val="C0C0FF"/>
            </a:solidFill>
            <a:ln w="12700">
              <a:solidFill>
                <a:srgbClr val="000000"/>
              </a:solidFill>
              <a:prstDash val="solid"/>
            </a:ln>
          </c:spPr>
          <c:invertIfNegative val="0"/>
          <c:cat>
            <c:numRef>
              <c:f>Sheet1!$B$49:$F$49</c:f>
              <c:numCache>
                <c:formatCode>General_)</c:formatCode>
                <c:ptCount val="5"/>
                <c:pt idx="0">
                  <c:v>2000</c:v>
                </c:pt>
                <c:pt idx="1">
                  <c:v>2001</c:v>
                </c:pt>
                <c:pt idx="2">
                  <c:v>2002</c:v>
                </c:pt>
                <c:pt idx="3">
                  <c:v>2003</c:v>
                </c:pt>
                <c:pt idx="4">
                  <c:v>2004</c:v>
                </c:pt>
              </c:numCache>
            </c:numRef>
          </c:cat>
          <c:val>
            <c:numRef>
              <c:f>Sheet1!$B$51:$F$51</c:f>
              <c:numCache>
                <c:formatCode>General_)</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157646896"/>
        <c:axId val="157647456"/>
      </c:barChart>
      <c:catAx>
        <c:axId val="1576468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sl-SI"/>
                  <a:t>LETO</a:t>
                </a:r>
              </a:p>
            </c:rich>
          </c:tx>
          <c:layout>
            <c:manualLayout>
              <c:xMode val="edge"/>
              <c:yMode val="edge"/>
              <c:x val="0.54743083003952564"/>
              <c:y val="0.80813953488372092"/>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sl-SI"/>
          </a:p>
        </c:txPr>
        <c:crossAx val="157647456"/>
        <c:crosses val="autoZero"/>
        <c:auto val="1"/>
        <c:lblAlgn val="ctr"/>
        <c:lblOffset val="100"/>
        <c:tickLblSkip val="1"/>
        <c:tickMarkSkip val="1"/>
        <c:noMultiLvlLbl val="0"/>
      </c:catAx>
      <c:valAx>
        <c:axId val="15764745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sl-SI"/>
                  <a:t>DELEŽ V OBVEZNOSTIH</a:t>
                </a:r>
              </a:p>
            </c:rich>
          </c:tx>
          <c:layout>
            <c:manualLayout>
              <c:xMode val="edge"/>
              <c:yMode val="edge"/>
              <c:x val="3.1620553359683792E-2"/>
              <c:y val="0.2703488372093023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sl-SI"/>
          </a:p>
        </c:txPr>
        <c:crossAx val="157646896"/>
        <c:crosses val="autoZero"/>
        <c:crossBetween val="between"/>
      </c:valAx>
      <c:spPr>
        <a:solidFill>
          <a:srgbClr val="FFFFC0"/>
        </a:solidFill>
        <a:ln w="38100">
          <a:solidFill>
            <a:srgbClr val="000000"/>
          </a:solidFill>
          <a:prstDash val="solid"/>
        </a:ln>
      </c:spPr>
    </c:plotArea>
    <c:legend>
      <c:legendPos val="b"/>
      <c:layout>
        <c:manualLayout>
          <c:xMode val="edge"/>
          <c:yMode val="edge"/>
          <c:x val="0.2391304347826087"/>
          <c:y val="0.90988372093023251"/>
          <c:w val="0.69565217391304346"/>
          <c:h val="6.9767441860465115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sl-SI"/>
        </a:p>
      </c:txPr>
    </c:legend>
    <c:plotVisOnly val="1"/>
    <c:dispBlanksAs val="gap"/>
    <c:showDLblsOverMax val="0"/>
  </c:chart>
  <c:spPr>
    <a:solidFill>
      <a:srgbClr val="FFFFC0"/>
    </a:solidFill>
    <a:ln w="38100">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sl-SI"/>
    </a:p>
  </c:txPr>
  <c:printSettings>
    <c:headerFooter alignWithMargins="0"/>
    <c:pageMargins b="1" l="0.75" r="0.75" t="1" header="0.5" footer="0.5"/>
    <c:pageSetup paperSize="9" orientation="landscape" horizontalDpi="180" verticalDpi="180" copies="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sl-SI"/>
              <a:t>STRUKTURA PRIHODKOV</a:t>
            </a:r>
          </a:p>
        </c:rich>
      </c:tx>
      <c:layout>
        <c:manualLayout>
          <c:xMode val="edge"/>
          <c:yMode val="edge"/>
          <c:x val="0.35537190082644626"/>
          <c:y val="4.0816326530612242E-2"/>
        </c:manualLayout>
      </c:layout>
      <c:overlay val="0"/>
      <c:spPr>
        <a:noFill/>
        <a:ln w="25400">
          <a:noFill/>
        </a:ln>
      </c:spPr>
    </c:title>
    <c:autoTitleDeleted val="0"/>
    <c:plotArea>
      <c:layout>
        <c:manualLayout>
          <c:layoutTarget val="inner"/>
          <c:xMode val="edge"/>
          <c:yMode val="edge"/>
          <c:x val="0.15867768595041323"/>
          <c:y val="0.24081632653061225"/>
          <c:w val="0.60330578512396693"/>
          <c:h val="0.48571428571428571"/>
        </c:manualLayout>
      </c:layout>
      <c:barChart>
        <c:barDir val="col"/>
        <c:grouping val="percentStacked"/>
        <c:varyColors val="0"/>
        <c:ser>
          <c:idx val="0"/>
          <c:order val="0"/>
          <c:tx>
            <c:strRef>
              <c:f>Sheet1!$A$2</c:f>
              <c:strCache>
                <c:ptCount val="1"/>
                <c:pt idx="0">
                  <c:v>PRIHODKI OD POSL.</c:v>
                </c:pt>
              </c:strCache>
            </c:strRef>
          </c:tx>
          <c:spPr>
            <a:solidFill>
              <a:srgbClr val="8080FF"/>
            </a:solidFill>
            <a:ln w="12700">
              <a:solidFill>
                <a:srgbClr val="000000"/>
              </a:solidFill>
              <a:prstDash val="solid"/>
            </a:ln>
          </c:spPr>
          <c:invertIfNegative val="0"/>
          <c:cat>
            <c:numRef>
              <c:f>Sheet1!$B$1:$F$1</c:f>
              <c:numCache>
                <c:formatCode>General_)</c:formatCode>
                <c:ptCount val="5"/>
                <c:pt idx="0">
                  <c:v>2000</c:v>
                </c:pt>
                <c:pt idx="1">
                  <c:v>2001</c:v>
                </c:pt>
                <c:pt idx="2">
                  <c:v>2002</c:v>
                </c:pt>
                <c:pt idx="3">
                  <c:v>2003</c:v>
                </c:pt>
                <c:pt idx="4">
                  <c:v>2004</c:v>
                </c:pt>
              </c:numCache>
            </c:numRef>
          </c:cat>
          <c:val>
            <c:numRef>
              <c:f>Sheet1!$B$2:$F$2</c:f>
              <c:numCache>
                <c:formatCode>#,##0</c:formatCode>
                <c:ptCount val="5"/>
                <c:pt idx="0">
                  <c:v>6750</c:v>
                </c:pt>
                <c:pt idx="1">
                  <c:v>81000</c:v>
                </c:pt>
                <c:pt idx="2">
                  <c:v>0</c:v>
                </c:pt>
                <c:pt idx="3">
                  <c:v>0</c:v>
                </c:pt>
                <c:pt idx="4">
                  <c:v>0</c:v>
                </c:pt>
              </c:numCache>
            </c:numRef>
          </c:val>
        </c:ser>
        <c:ser>
          <c:idx val="1"/>
          <c:order val="1"/>
          <c:tx>
            <c:strRef>
              <c:f>Sheet1!$A$3</c:f>
              <c:strCache>
                <c:ptCount val="1"/>
                <c:pt idx="0">
                  <c:v>PRIHODKI OD FINANC.</c:v>
                </c:pt>
              </c:strCache>
            </c:strRef>
          </c:tx>
          <c:spPr>
            <a:solidFill>
              <a:srgbClr val="802060"/>
            </a:solidFill>
            <a:ln w="12700">
              <a:solidFill>
                <a:srgbClr val="000000"/>
              </a:solidFill>
              <a:prstDash val="solid"/>
            </a:ln>
          </c:spPr>
          <c:invertIfNegative val="0"/>
          <c:cat>
            <c:numRef>
              <c:f>Sheet1!$B$1:$F$1</c:f>
              <c:numCache>
                <c:formatCode>General_)</c:formatCode>
                <c:ptCount val="5"/>
                <c:pt idx="0">
                  <c:v>2000</c:v>
                </c:pt>
                <c:pt idx="1">
                  <c:v>2001</c:v>
                </c:pt>
                <c:pt idx="2">
                  <c:v>2002</c:v>
                </c:pt>
                <c:pt idx="3">
                  <c:v>2003</c:v>
                </c:pt>
                <c:pt idx="4">
                  <c:v>2004</c:v>
                </c:pt>
              </c:numCache>
            </c:numRef>
          </c:cat>
          <c:val>
            <c:numRef>
              <c:f>Sheet1!$B$3:$F$3</c:f>
              <c:numCache>
                <c:formatCode>#,##0</c:formatCode>
                <c:ptCount val="5"/>
                <c:pt idx="0">
                  <c:v>0</c:v>
                </c:pt>
                <c:pt idx="1">
                  <c:v>0</c:v>
                </c:pt>
                <c:pt idx="2">
                  <c:v>0</c:v>
                </c:pt>
                <c:pt idx="3">
                  <c:v>0</c:v>
                </c:pt>
                <c:pt idx="4">
                  <c:v>0</c:v>
                </c:pt>
              </c:numCache>
            </c:numRef>
          </c:val>
        </c:ser>
        <c:ser>
          <c:idx val="2"/>
          <c:order val="2"/>
          <c:tx>
            <c:strRef>
              <c:f>Sheet1!$A$4</c:f>
              <c:strCache>
                <c:ptCount val="1"/>
                <c:pt idx="0">
                  <c:v>IZREDNI PRIHODKI</c:v>
                </c:pt>
              </c:strCache>
            </c:strRef>
          </c:tx>
          <c:spPr>
            <a:solidFill>
              <a:srgbClr val="FF8080"/>
            </a:solidFill>
            <a:ln w="12700">
              <a:solidFill>
                <a:srgbClr val="000000"/>
              </a:solidFill>
              <a:prstDash val="solid"/>
            </a:ln>
          </c:spPr>
          <c:invertIfNegative val="0"/>
          <c:cat>
            <c:numRef>
              <c:f>Sheet1!$B$1:$F$1</c:f>
              <c:numCache>
                <c:formatCode>General_)</c:formatCode>
                <c:ptCount val="5"/>
                <c:pt idx="0">
                  <c:v>2000</c:v>
                </c:pt>
                <c:pt idx="1">
                  <c:v>2001</c:v>
                </c:pt>
                <c:pt idx="2">
                  <c:v>2002</c:v>
                </c:pt>
                <c:pt idx="3">
                  <c:v>2003</c:v>
                </c:pt>
                <c:pt idx="4">
                  <c:v>2004</c:v>
                </c:pt>
              </c:numCache>
            </c:numRef>
          </c:cat>
          <c:val>
            <c:numRef>
              <c:f>Sheet1!$B$4:$F$4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100"/>
        <c:axId val="157535760"/>
        <c:axId val="157536320"/>
      </c:barChart>
      <c:catAx>
        <c:axId val="15753576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sl-SI"/>
                  <a:t>LETO</a:t>
                </a:r>
              </a:p>
            </c:rich>
          </c:tx>
          <c:layout>
            <c:manualLayout>
              <c:xMode val="edge"/>
              <c:yMode val="edge"/>
              <c:x val="0.43140495867768597"/>
              <c:y val="0.84897959183673466"/>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sl-SI"/>
          </a:p>
        </c:txPr>
        <c:crossAx val="157536320"/>
        <c:crosses val="autoZero"/>
        <c:auto val="1"/>
        <c:lblAlgn val="ctr"/>
        <c:lblOffset val="100"/>
        <c:tickLblSkip val="1"/>
        <c:tickMarkSkip val="1"/>
        <c:noMultiLvlLbl val="0"/>
      </c:catAx>
      <c:valAx>
        <c:axId val="157536320"/>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sl-SI"/>
                  <a:t>DELEŽ V PRIHODKIH</a:t>
                </a:r>
              </a:p>
            </c:rich>
          </c:tx>
          <c:layout>
            <c:manualLayout>
              <c:xMode val="edge"/>
              <c:yMode val="edge"/>
              <c:x val="2.6446280991735537E-2"/>
              <c:y val="0.244897959183673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sl-SI"/>
          </a:p>
        </c:txPr>
        <c:crossAx val="157535760"/>
        <c:crosses val="autoZero"/>
        <c:crossBetween val="between"/>
      </c:valAx>
      <c:spPr>
        <a:solidFill>
          <a:srgbClr val="FFFFC0"/>
        </a:solidFill>
        <a:ln w="38100">
          <a:solidFill>
            <a:srgbClr val="000000"/>
          </a:solidFill>
          <a:prstDash val="solid"/>
        </a:ln>
      </c:spPr>
    </c:plotArea>
    <c:legend>
      <c:legendPos val="r"/>
      <c:layout>
        <c:manualLayout>
          <c:xMode val="edge"/>
          <c:yMode val="edge"/>
          <c:x val="0.78016528925619832"/>
          <c:y val="0.36734693877551022"/>
          <c:w val="0.20661157024793389"/>
          <c:h val="0.2367346938775510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sl-SI"/>
        </a:p>
      </c:txPr>
    </c:legend>
    <c:plotVisOnly val="1"/>
    <c:dispBlanksAs val="gap"/>
    <c:showDLblsOverMax val="0"/>
  </c:chart>
  <c:spPr>
    <a:solidFill>
      <a:srgbClr val="FFFFC0"/>
    </a:solidFill>
    <a:ln w="3175">
      <a:solidFill>
        <a:srgbClr val="000000"/>
      </a:solidFill>
      <a:prstDash val="solid"/>
    </a:ln>
    <a:effectLst>
      <a:outerShdw dist="35921" dir="2700000" algn="br">
        <a:srgbClr val="000000"/>
      </a:outerShdw>
    </a:effectLst>
  </c:spPr>
  <c:txPr>
    <a:bodyPr/>
    <a:lstStyle/>
    <a:p>
      <a:pPr>
        <a:defRPr sz="900" b="0" i="0" u="none" strike="noStrike" baseline="0">
          <a:solidFill>
            <a:srgbClr val="000000"/>
          </a:solidFill>
          <a:latin typeface="Arial"/>
          <a:ea typeface="Arial"/>
          <a:cs typeface="Arial"/>
        </a:defRPr>
      </a:pPr>
      <a:endParaRPr lang="sl-SI"/>
    </a:p>
  </c:txPr>
  <c:printSettings>
    <c:headerFooter alignWithMargins="0"/>
    <c:pageMargins b="1" l="0.75" r="0.75" t="1" header="0.5" footer="0.5"/>
    <c:pageSetup paperSize="9" orientation="portrait" horizontalDpi="360" verticalDpi="360" copies="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rPr lang="sl-SI"/>
              <a:t>STRUKTURA ODHODKOV</a:t>
            </a:r>
          </a:p>
        </c:rich>
      </c:tx>
      <c:layout>
        <c:manualLayout>
          <c:xMode val="edge"/>
          <c:yMode val="edge"/>
          <c:x val="0.28712917557687379"/>
          <c:y val="3.1007830183680009E-2"/>
        </c:manualLayout>
      </c:layout>
      <c:overlay val="0"/>
      <c:spPr>
        <a:noFill/>
        <a:ln w="25400">
          <a:noFill/>
        </a:ln>
      </c:spPr>
    </c:title>
    <c:autoTitleDeleted val="0"/>
    <c:plotArea>
      <c:layout>
        <c:manualLayout>
          <c:layoutTarget val="inner"/>
          <c:xMode val="edge"/>
          <c:yMode val="edge"/>
          <c:x val="0.21452179784479078"/>
          <c:y val="0.16537509431296005"/>
          <c:w val="0.51485231482749783"/>
          <c:h val="0.59948471688448024"/>
        </c:manualLayout>
      </c:layout>
      <c:barChart>
        <c:barDir val="col"/>
        <c:grouping val="percentStacked"/>
        <c:varyColors val="0"/>
        <c:ser>
          <c:idx val="0"/>
          <c:order val="0"/>
          <c:tx>
            <c:strRef>
              <c:f>Sheet1!$A$8</c:f>
              <c:strCache>
                <c:ptCount val="1"/>
                <c:pt idx="0">
                  <c:v>STR. BLAG.,MAT.IN STOR.</c:v>
                </c:pt>
              </c:strCache>
            </c:strRef>
          </c:tx>
          <c:spPr>
            <a:solidFill>
              <a:srgbClr val="8080FF"/>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Sheet1!$B$8:$F$8</c:f>
              <c:numCache>
                <c:formatCode>#,##0</c:formatCode>
                <c:ptCount val="5"/>
                <c:pt idx="0">
                  <c:v>2410</c:v>
                </c:pt>
                <c:pt idx="1">
                  <c:v>28920</c:v>
                </c:pt>
                <c:pt idx="2">
                  <c:v>0</c:v>
                </c:pt>
                <c:pt idx="3">
                  <c:v>0</c:v>
                </c:pt>
                <c:pt idx="4">
                  <c:v>0</c:v>
                </c:pt>
              </c:numCache>
            </c:numRef>
          </c:val>
        </c:ser>
        <c:ser>
          <c:idx val="1"/>
          <c:order val="1"/>
          <c:tx>
            <c:strRef>
              <c:f>Sheet1!$A$9</c:f>
              <c:strCache>
                <c:ptCount val="1"/>
                <c:pt idx="0">
                  <c:v>STR. DELA</c:v>
                </c:pt>
              </c:strCache>
            </c:strRef>
          </c:tx>
          <c:spPr>
            <a:solidFill>
              <a:srgbClr val="802060"/>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Sheet1!$B$9:$F$9</c:f>
              <c:numCache>
                <c:formatCode>#,##0</c:formatCode>
                <c:ptCount val="5"/>
                <c:pt idx="0">
                  <c:v>2520</c:v>
                </c:pt>
                <c:pt idx="1">
                  <c:v>30240</c:v>
                </c:pt>
                <c:pt idx="2">
                  <c:v>0</c:v>
                </c:pt>
                <c:pt idx="3">
                  <c:v>0</c:v>
                </c:pt>
                <c:pt idx="4">
                  <c:v>0</c:v>
                </c:pt>
              </c:numCache>
            </c:numRef>
          </c:val>
        </c:ser>
        <c:ser>
          <c:idx val="2"/>
          <c:order val="2"/>
          <c:tx>
            <c:strRef>
              <c:f>Sheet1!$A$10</c:f>
              <c:strCache>
                <c:ptCount val="1"/>
                <c:pt idx="0">
                  <c:v>AMORT.</c:v>
                </c:pt>
              </c:strCache>
            </c:strRef>
          </c:tx>
          <c:spPr>
            <a:solidFill>
              <a:srgbClr val="CCFFCC"/>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Sheet1!$B$10:$F$10</c:f>
              <c:numCache>
                <c:formatCode>#,##0</c:formatCode>
                <c:ptCount val="5"/>
                <c:pt idx="0">
                  <c:v>1548</c:v>
                </c:pt>
                <c:pt idx="1">
                  <c:v>18576</c:v>
                </c:pt>
                <c:pt idx="2">
                  <c:v>0</c:v>
                </c:pt>
                <c:pt idx="3">
                  <c:v>0</c:v>
                </c:pt>
                <c:pt idx="4">
                  <c:v>0</c:v>
                </c:pt>
              </c:numCache>
            </c:numRef>
          </c:val>
        </c:ser>
        <c:ser>
          <c:idx val="3"/>
          <c:order val="3"/>
          <c:tx>
            <c:strRef>
              <c:f>Sheet1!$A$11</c:f>
              <c:strCache>
                <c:ptCount val="1"/>
                <c:pt idx="0">
                  <c:v>ODPIS OBR. SRED.</c:v>
                </c:pt>
              </c:strCache>
            </c:strRef>
          </c:tx>
          <c:spPr>
            <a:solidFill>
              <a:srgbClr val="A0E0E0"/>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Sheet1!$B$11:$F$11</c:f>
              <c:numCache>
                <c:formatCode>#,##0</c:formatCode>
                <c:ptCount val="5"/>
                <c:pt idx="0">
                  <c:v>0</c:v>
                </c:pt>
                <c:pt idx="1">
                  <c:v>0</c:v>
                </c:pt>
                <c:pt idx="2">
                  <c:v>0</c:v>
                </c:pt>
                <c:pt idx="3">
                  <c:v>0</c:v>
                </c:pt>
                <c:pt idx="4">
                  <c:v>0</c:v>
                </c:pt>
              </c:numCache>
            </c:numRef>
          </c:val>
        </c:ser>
        <c:ser>
          <c:idx val="4"/>
          <c:order val="4"/>
          <c:tx>
            <c:strRef>
              <c:f>Sheet1!$A$12</c:f>
              <c:strCache>
                <c:ptCount val="1"/>
                <c:pt idx="0">
                  <c:v>REZERVACUJE</c:v>
                </c:pt>
              </c:strCache>
            </c:strRef>
          </c:tx>
          <c:spPr>
            <a:solidFill>
              <a:srgbClr val="600080"/>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Sheet1!$B$12:$F$12</c:f>
              <c:numCache>
                <c:formatCode>#,##0</c:formatCode>
                <c:ptCount val="5"/>
                <c:pt idx="0">
                  <c:v>0</c:v>
                </c:pt>
                <c:pt idx="1">
                  <c:v>0</c:v>
                </c:pt>
                <c:pt idx="2">
                  <c:v>0</c:v>
                </c:pt>
                <c:pt idx="3">
                  <c:v>0</c:v>
                </c:pt>
                <c:pt idx="4">
                  <c:v>0</c:v>
                </c:pt>
              </c:numCache>
            </c:numRef>
          </c:val>
        </c:ser>
        <c:ser>
          <c:idx val="5"/>
          <c:order val="5"/>
          <c:tx>
            <c:strRef>
              <c:f>Sheet1!$A$13</c:f>
              <c:strCache>
                <c:ptCount val="1"/>
                <c:pt idx="0">
                  <c:v>DRUGI ODH.</c:v>
                </c:pt>
              </c:strCache>
            </c:strRef>
          </c:tx>
          <c:spPr>
            <a:solidFill>
              <a:srgbClr val="FF8080"/>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Sheet1!$B$13:$F$13</c:f>
              <c:numCache>
                <c:formatCode>#,##0</c:formatCode>
                <c:ptCount val="5"/>
                <c:pt idx="0">
                  <c:v>0</c:v>
                </c:pt>
                <c:pt idx="1">
                  <c:v>0</c:v>
                </c:pt>
                <c:pt idx="2">
                  <c:v>0</c:v>
                </c:pt>
                <c:pt idx="3">
                  <c:v>0</c:v>
                </c:pt>
                <c:pt idx="4">
                  <c:v>0</c:v>
                </c:pt>
              </c:numCache>
            </c:numRef>
          </c:val>
        </c:ser>
        <c:ser>
          <c:idx val="6"/>
          <c:order val="6"/>
          <c:tx>
            <c:strRef>
              <c:f>Sheet1!$A$14</c:f>
              <c:strCache>
                <c:ptCount val="1"/>
                <c:pt idx="0">
                  <c:v>ODH.FINANC</c:v>
                </c:pt>
              </c:strCache>
            </c:strRef>
          </c:tx>
          <c:spPr>
            <a:solidFill>
              <a:srgbClr val="0080C0"/>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Sheet1!$B$14:$F$14</c:f>
              <c:numCache>
                <c:formatCode>#,##0</c:formatCode>
                <c:ptCount val="5"/>
                <c:pt idx="0">
                  <c:v>0</c:v>
                </c:pt>
                <c:pt idx="1">
                  <c:v>0</c:v>
                </c:pt>
                <c:pt idx="2">
                  <c:v>0</c:v>
                </c:pt>
                <c:pt idx="3">
                  <c:v>0</c:v>
                </c:pt>
                <c:pt idx="4">
                  <c:v>0</c:v>
                </c:pt>
              </c:numCache>
            </c:numRef>
          </c:val>
        </c:ser>
        <c:ser>
          <c:idx val="7"/>
          <c:order val="7"/>
          <c:tx>
            <c:strRef>
              <c:f>Sheet1!$A$15</c:f>
              <c:strCache>
                <c:ptCount val="1"/>
                <c:pt idx="0">
                  <c:v>IZRED. ODH.</c:v>
                </c:pt>
              </c:strCache>
            </c:strRef>
          </c:tx>
          <c:spPr>
            <a:solidFill>
              <a:srgbClr val="C0C0FF"/>
            </a:solidFill>
            <a:ln w="12700">
              <a:solidFill>
                <a:srgbClr val="000000"/>
              </a:solidFill>
              <a:prstDash val="solid"/>
            </a:ln>
          </c:spPr>
          <c:invertIfNegative val="0"/>
          <c:cat>
            <c:numRef>
              <c:f>Sheet1!$B$7:$F$7</c:f>
              <c:numCache>
                <c:formatCode>General_)</c:formatCode>
                <c:ptCount val="5"/>
                <c:pt idx="0">
                  <c:v>2000</c:v>
                </c:pt>
                <c:pt idx="1">
                  <c:v>2001</c:v>
                </c:pt>
                <c:pt idx="2">
                  <c:v>2002</c:v>
                </c:pt>
                <c:pt idx="3">
                  <c:v>2003</c:v>
                </c:pt>
                <c:pt idx="4">
                  <c:v>2004</c:v>
                </c:pt>
              </c:numCache>
            </c:numRef>
          </c:cat>
          <c:val>
            <c:numRef>
              <c:f>Sheet1!$B$15:$F$15</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100"/>
        <c:axId val="158060608"/>
        <c:axId val="158061168"/>
      </c:barChart>
      <c:catAx>
        <c:axId val="15806060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sl-SI"/>
                  <a:t>LETO</a:t>
                </a:r>
              </a:p>
            </c:rich>
          </c:tx>
          <c:layout>
            <c:manualLayout>
              <c:xMode val="edge"/>
              <c:yMode val="edge"/>
              <c:x val="0.43234393104103985"/>
              <c:y val="0.85788330174848026"/>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sl-SI"/>
          </a:p>
        </c:txPr>
        <c:crossAx val="158061168"/>
        <c:crosses val="autoZero"/>
        <c:auto val="1"/>
        <c:lblAlgn val="ctr"/>
        <c:lblOffset val="100"/>
        <c:tickLblSkip val="1"/>
        <c:tickMarkSkip val="1"/>
        <c:noMultiLvlLbl val="0"/>
      </c:catAx>
      <c:valAx>
        <c:axId val="15806116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sl-SI"/>
                  <a:t>DELEŽ V ODHODKOH</a:t>
                </a:r>
              </a:p>
            </c:rich>
          </c:tx>
          <c:layout>
            <c:manualLayout>
              <c:xMode val="edge"/>
              <c:yMode val="edge"/>
              <c:x val="4.2904359568958154E-2"/>
              <c:y val="0.2403106839235200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sl-SI"/>
          </a:p>
        </c:txPr>
        <c:crossAx val="158060608"/>
        <c:crosses val="autoZero"/>
        <c:crossBetween val="between"/>
      </c:valAx>
      <c:spPr>
        <a:solidFill>
          <a:srgbClr val="FFFFC0"/>
        </a:solidFill>
        <a:ln w="38100">
          <a:solidFill>
            <a:srgbClr val="000000"/>
          </a:solidFill>
          <a:prstDash val="solid"/>
        </a:ln>
      </c:spPr>
    </c:plotArea>
    <c:legend>
      <c:legendPos val="r"/>
      <c:layout>
        <c:manualLayout>
          <c:xMode val="edge"/>
          <c:yMode val="edge"/>
          <c:x val="0.65841690261593477"/>
          <c:y val="0.40568577823648011"/>
          <c:w val="0.33498403817301942"/>
          <c:h val="0.3824299055987201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sl-SI"/>
        </a:p>
      </c:txPr>
    </c:legend>
    <c:plotVisOnly val="1"/>
    <c:dispBlanksAs val="gap"/>
    <c:showDLblsOverMax val="0"/>
  </c:chart>
  <c:spPr>
    <a:solidFill>
      <a:srgbClr val="FFFFC0"/>
    </a:solidFill>
    <a:ln w="3175">
      <a:solidFill>
        <a:srgbClr val="000000"/>
      </a:solidFill>
      <a:prstDash val="solid"/>
    </a:ln>
    <a:effectLst>
      <a:outerShdw dist="35921" dir="2700000" algn="br">
        <a:srgbClr val="000000"/>
      </a:outerShdw>
    </a:effectLst>
  </c:spPr>
  <c:txPr>
    <a:bodyPr/>
    <a:lstStyle/>
    <a:p>
      <a:pPr>
        <a:defRPr sz="1200" b="0" i="0" u="none" strike="noStrike" baseline="0">
          <a:solidFill>
            <a:srgbClr val="000000"/>
          </a:solidFill>
          <a:latin typeface="Arial"/>
          <a:ea typeface="Arial"/>
          <a:cs typeface="Arial"/>
        </a:defRPr>
      </a:pPr>
      <a:endParaRPr lang="sl-SI"/>
    </a:p>
  </c:txPr>
  <c:printSettings>
    <c:headerFooter alignWithMargins="0"/>
    <c:pageMargins b="1" l="0.75" r="0.75" t="1" header="0.5" footer="0.5"/>
    <c:pageSetup paperSize="9" orientation="landscape" horizontalDpi="180" verticalDpi="18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32669322709165"/>
          <c:y val="2.8301886792452831E-2"/>
        </c:manualLayout>
      </c:layout>
      <c:overlay val="0"/>
      <c:spPr>
        <a:noFill/>
        <a:ln w="25400">
          <a:noFill/>
        </a:ln>
      </c:spPr>
      <c:txPr>
        <a:bodyPr/>
        <a:lstStyle/>
        <a:p>
          <a:pPr>
            <a:defRPr sz="1200" b="1" i="0" u="none" strike="noStrike" baseline="0">
              <a:solidFill>
                <a:srgbClr val="000000"/>
              </a:solidFill>
              <a:latin typeface="Times New Roman CE"/>
              <a:ea typeface="Times New Roman CE"/>
              <a:cs typeface="Times New Roman CE"/>
            </a:defRPr>
          </a:pPr>
          <a:endParaRPr lang="sl-SI"/>
        </a:p>
      </c:txPr>
    </c:title>
    <c:autoTitleDeleted val="0"/>
    <c:plotArea>
      <c:layout>
        <c:manualLayout>
          <c:layoutTarget val="inner"/>
          <c:xMode val="edge"/>
          <c:yMode val="edge"/>
          <c:x val="2.091633466135458E-2"/>
          <c:y val="6.2264150943396226E-2"/>
          <c:w val="0.97011952191235062"/>
          <c:h val="0.87735849056603776"/>
        </c:manualLayout>
      </c:layout>
      <c:barChart>
        <c:barDir val="col"/>
        <c:grouping val="clustered"/>
        <c:varyColors val="0"/>
        <c:ser>
          <c:idx val="0"/>
          <c:order val="0"/>
          <c:tx>
            <c:strRef>
              <c:f>DENAR.TOK!$A$29</c:f>
              <c:strCache>
                <c:ptCount val="1"/>
                <c:pt idx="0">
                  <c:v>GOTOVINSKI SALDO</c:v>
                </c:pt>
              </c:strCache>
            </c:strRef>
          </c:tx>
          <c:spPr>
            <a:solidFill>
              <a:srgbClr val="A0E0E0"/>
            </a:solidFill>
            <a:ln w="12700">
              <a:solidFill>
                <a:srgbClr val="000000"/>
              </a:solidFill>
              <a:prstDash val="solid"/>
            </a:ln>
          </c:spPr>
          <c:invertIfNegative val="0"/>
          <c:val>
            <c:numRef>
              <c:f>DENAR.TOK!$B$29:$M$29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axId val="158063968"/>
        <c:axId val="158064528"/>
      </c:barChart>
      <c:catAx>
        <c:axId val="158063968"/>
        <c:scaling>
          <c:orientation val="minMax"/>
        </c:scaling>
        <c:delete val="0"/>
        <c:axPos val="b"/>
        <c:title>
          <c:tx>
            <c:rich>
              <a:bodyPr/>
              <a:lstStyle/>
              <a:p>
                <a:pPr>
                  <a:defRPr sz="1000" b="1" i="0" u="none" strike="noStrike" baseline="0">
                    <a:solidFill>
                      <a:srgbClr val="000000"/>
                    </a:solidFill>
                    <a:latin typeface="Times New Roman CE"/>
                    <a:ea typeface="Times New Roman CE"/>
                    <a:cs typeface="Times New Roman CE"/>
                  </a:defRPr>
                </a:pPr>
                <a:r>
                  <a:rPr lang="sl-SI"/>
                  <a:t>MESECI</a:t>
                </a:r>
              </a:p>
            </c:rich>
          </c:tx>
          <c:layout>
            <c:manualLayout>
              <c:xMode val="edge"/>
              <c:yMode val="edge"/>
              <c:x val="0.4810756972111554"/>
              <c:y val="0.94905660377358492"/>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CE"/>
                <a:ea typeface="Times New Roman CE"/>
                <a:cs typeface="Times New Roman CE"/>
              </a:defRPr>
            </a:pPr>
            <a:endParaRPr lang="sl-SI"/>
          </a:p>
        </c:txPr>
        <c:crossAx val="158064528"/>
        <c:crosses val="autoZero"/>
        <c:auto val="0"/>
        <c:lblAlgn val="ctr"/>
        <c:lblOffset val="100"/>
        <c:tickLblSkip val="1"/>
        <c:tickMarkSkip val="1"/>
        <c:noMultiLvlLbl val="0"/>
      </c:catAx>
      <c:valAx>
        <c:axId val="158064528"/>
        <c:scaling>
          <c:orientation val="minMax"/>
        </c:scaling>
        <c:delete val="0"/>
        <c:axPos val="l"/>
        <c:title>
          <c:tx>
            <c:rich>
              <a:bodyPr/>
              <a:lstStyle/>
              <a:p>
                <a:pPr>
                  <a:defRPr sz="1000" b="1" i="0" u="none" strike="noStrike" baseline="0">
                    <a:solidFill>
                      <a:srgbClr val="000000"/>
                    </a:solidFill>
                    <a:latin typeface="Times New Roman CE"/>
                    <a:ea typeface="Times New Roman CE"/>
                    <a:cs typeface="Times New Roman CE"/>
                  </a:defRPr>
                </a:pPr>
                <a:r>
                  <a:rPr lang="sl-SI"/>
                  <a:t>SIT</a:t>
                </a:r>
              </a:p>
            </c:rich>
          </c:tx>
          <c:layout>
            <c:manualLayout>
              <c:xMode val="edge"/>
              <c:yMode val="edge"/>
              <c:x val="4.9800796812749003E-3"/>
              <c:y val="0.47735849056603774"/>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CE"/>
                <a:ea typeface="Times New Roman CE"/>
                <a:cs typeface="Times New Roman CE"/>
              </a:defRPr>
            </a:pPr>
            <a:endParaRPr lang="sl-SI"/>
          </a:p>
        </c:txPr>
        <c:crossAx val="158063968"/>
        <c:crosses val="autoZero"/>
        <c:crossBetween val="between"/>
      </c:valAx>
      <c:spPr>
        <a:solidFill>
          <a:srgbClr val="FFFF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CE"/>
          <a:ea typeface="Times New Roman CE"/>
          <a:cs typeface="Times New Roman CE"/>
        </a:defRPr>
      </a:pPr>
      <a:endParaRPr lang="sl-SI"/>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just">
              <a:defRPr sz="1200" b="1" i="0" u="none" strike="noStrike" baseline="0">
                <a:solidFill>
                  <a:srgbClr val="000000"/>
                </a:solidFill>
                <a:latin typeface="Times New Roman CE"/>
                <a:ea typeface="Times New Roman CE"/>
                <a:cs typeface="Times New Roman CE"/>
              </a:defRPr>
            </a:pPr>
            <a:r>
              <a:rPr lang="sl-SI"/>
              <a:t>PRAG RENTABILNOSTI</a:t>
            </a:r>
          </a:p>
        </c:rich>
      </c:tx>
      <c:layout>
        <c:manualLayout>
          <c:xMode val="edge"/>
          <c:yMode val="edge"/>
          <c:x val="0.37978192743277117"/>
          <c:y val="1.5544041450777202E-2"/>
        </c:manualLayout>
      </c:layout>
      <c:overlay val="0"/>
      <c:spPr>
        <a:solidFill>
          <a:srgbClr val="FFFFFF"/>
        </a:solidFill>
        <a:ln w="25400">
          <a:solidFill>
            <a:srgbClr val="000000"/>
          </a:solidFill>
          <a:prstDash val="solid"/>
        </a:ln>
      </c:spPr>
    </c:title>
    <c:autoTitleDeleted val="0"/>
    <c:plotArea>
      <c:layout>
        <c:manualLayout>
          <c:layoutTarget val="inner"/>
          <c:xMode val="edge"/>
          <c:yMode val="edge"/>
          <c:x val="9.9726909002130562E-2"/>
          <c:y val="4.145077720207254E-2"/>
          <c:w val="0.72677692587854059"/>
          <c:h val="0.75388601036269431"/>
        </c:manualLayout>
      </c:layout>
      <c:lineChart>
        <c:grouping val="standard"/>
        <c:varyColors val="0"/>
        <c:ser>
          <c:idx val="0"/>
          <c:order val="0"/>
          <c:tx>
            <c:strRef>
              <c:f>'PRAG RENTABILNOSTI'!$AA$3</c:f>
              <c:strCache>
                <c:ptCount val="1"/>
                <c:pt idx="0">
                  <c:v>FIKSNI STR.</c:v>
                </c:pt>
              </c:strCache>
            </c:strRef>
          </c:tx>
          <c:spPr>
            <a:ln w="38100">
              <a:solidFill>
                <a:srgbClr val="FF0000"/>
              </a:solidFill>
              <a:prstDash val="solid"/>
            </a:ln>
          </c:spPr>
          <c:marker>
            <c:symbol val="none"/>
          </c:marker>
          <c:cat>
            <c:numRef>
              <c:f>'PRAG RENTABILNOSTI'!$AB$2:$AG$2</c:f>
              <c:numCache>
                <c:formatCode>;;;General_)</c:formatCode>
                <c:ptCount val="6"/>
                <c:pt idx="0">
                  <c:v>0</c:v>
                </c:pt>
                <c:pt idx="1">
                  <c:v>90</c:v>
                </c:pt>
                <c:pt idx="2">
                  <c:v>180</c:v>
                </c:pt>
                <c:pt idx="3">
                  <c:v>270</c:v>
                </c:pt>
                <c:pt idx="4">
                  <c:v>360</c:v>
                </c:pt>
                <c:pt idx="5">
                  <c:v>450</c:v>
                </c:pt>
              </c:numCache>
            </c:numRef>
          </c:cat>
          <c:val>
            <c:numRef>
              <c:f>'PRAG RENTABILNOSTI'!$AB$3:$AG$3</c:f>
              <c:numCache>
                <c:formatCode>;;;General_)</c:formatCode>
                <c:ptCount val="6"/>
                <c:pt idx="0">
                  <c:v>5750</c:v>
                </c:pt>
                <c:pt idx="1">
                  <c:v>5750</c:v>
                </c:pt>
                <c:pt idx="2">
                  <c:v>5750</c:v>
                </c:pt>
                <c:pt idx="3">
                  <c:v>5750</c:v>
                </c:pt>
                <c:pt idx="4">
                  <c:v>5750</c:v>
                </c:pt>
                <c:pt idx="5">
                  <c:v>5750</c:v>
                </c:pt>
              </c:numCache>
            </c:numRef>
          </c:val>
          <c:smooth val="0"/>
        </c:ser>
        <c:ser>
          <c:idx val="1"/>
          <c:order val="1"/>
          <c:tx>
            <c:strRef>
              <c:f>'PRAG RENTABILNOSTI'!$AA$4</c:f>
              <c:strCache>
                <c:ptCount val="1"/>
                <c:pt idx="0">
                  <c:v>PRIHODKI</c:v>
                </c:pt>
              </c:strCache>
            </c:strRef>
          </c:tx>
          <c:spPr>
            <a:ln w="38100">
              <a:solidFill>
                <a:srgbClr val="FF00FF"/>
              </a:solidFill>
              <a:prstDash val="solid"/>
            </a:ln>
          </c:spPr>
          <c:marker>
            <c:symbol val="none"/>
          </c:marker>
          <c:cat>
            <c:numRef>
              <c:f>'PRAG RENTABILNOSTI'!$AB$2:$AG$2</c:f>
              <c:numCache>
                <c:formatCode>;;;General_)</c:formatCode>
                <c:ptCount val="6"/>
                <c:pt idx="0">
                  <c:v>0</c:v>
                </c:pt>
                <c:pt idx="1">
                  <c:v>90</c:v>
                </c:pt>
                <c:pt idx="2">
                  <c:v>180</c:v>
                </c:pt>
                <c:pt idx="3">
                  <c:v>270</c:v>
                </c:pt>
                <c:pt idx="4">
                  <c:v>360</c:v>
                </c:pt>
                <c:pt idx="5">
                  <c:v>450</c:v>
                </c:pt>
              </c:numCache>
            </c:numRef>
          </c:cat>
          <c:val>
            <c:numRef>
              <c:f>'PRAG RENTABILNOSTI'!$AB$4:$AG$4</c:f>
              <c:numCache>
                <c:formatCode>;;;General_)</c:formatCode>
                <c:ptCount val="6"/>
                <c:pt idx="0">
                  <c:v>0</c:v>
                </c:pt>
                <c:pt idx="1">
                  <c:v>1350</c:v>
                </c:pt>
                <c:pt idx="2">
                  <c:v>2700</c:v>
                </c:pt>
                <c:pt idx="3">
                  <c:v>4050</c:v>
                </c:pt>
                <c:pt idx="4">
                  <c:v>5400</c:v>
                </c:pt>
                <c:pt idx="5">
                  <c:v>6750</c:v>
                </c:pt>
              </c:numCache>
            </c:numRef>
          </c:val>
          <c:smooth val="0"/>
        </c:ser>
        <c:ser>
          <c:idx val="2"/>
          <c:order val="2"/>
          <c:tx>
            <c:strRef>
              <c:f>'PRAG RENTABILNOSTI'!$AA$5</c:f>
              <c:strCache>
                <c:ptCount val="1"/>
                <c:pt idx="0">
                  <c:v>VARIAB. STR</c:v>
                </c:pt>
              </c:strCache>
            </c:strRef>
          </c:tx>
          <c:spPr>
            <a:ln w="25400">
              <a:solidFill>
                <a:srgbClr val="0000FF"/>
              </a:solidFill>
              <a:prstDash val="solid"/>
            </a:ln>
          </c:spPr>
          <c:marker>
            <c:symbol val="none"/>
          </c:marker>
          <c:cat>
            <c:numRef>
              <c:f>'PRAG RENTABILNOSTI'!$AB$2:$AG$2</c:f>
              <c:numCache>
                <c:formatCode>;;;General_)</c:formatCode>
                <c:ptCount val="6"/>
                <c:pt idx="0">
                  <c:v>0</c:v>
                </c:pt>
                <c:pt idx="1">
                  <c:v>90</c:v>
                </c:pt>
                <c:pt idx="2">
                  <c:v>180</c:v>
                </c:pt>
                <c:pt idx="3">
                  <c:v>270</c:v>
                </c:pt>
                <c:pt idx="4">
                  <c:v>360</c:v>
                </c:pt>
                <c:pt idx="5">
                  <c:v>450</c:v>
                </c:pt>
              </c:numCache>
            </c:numRef>
          </c:cat>
          <c:val>
            <c:numRef>
              <c:f>'PRAG RENTABILNOSTI'!$AB$5:$AG$5</c:f>
              <c:numCache>
                <c:formatCode>;;;General_)</c:formatCode>
                <c:ptCount val="6"/>
                <c:pt idx="0">
                  <c:v>5750</c:v>
                </c:pt>
                <c:pt idx="1">
                  <c:v>5895.6</c:v>
                </c:pt>
                <c:pt idx="2">
                  <c:v>6041.2</c:v>
                </c:pt>
                <c:pt idx="3">
                  <c:v>6186.8</c:v>
                </c:pt>
                <c:pt idx="4">
                  <c:v>6332.4</c:v>
                </c:pt>
                <c:pt idx="5">
                  <c:v>6478</c:v>
                </c:pt>
              </c:numCache>
            </c:numRef>
          </c:val>
          <c:smooth val="0"/>
        </c:ser>
        <c:ser>
          <c:idx val="6"/>
          <c:order val="3"/>
          <c:tx>
            <c:strRef>
              <c:f>'PRAG RENTABILNOSTI'!$AA$5</c:f>
              <c:strCache>
                <c:ptCount val="1"/>
                <c:pt idx="0">
                  <c:v>VARIAB. STR</c:v>
                </c:pt>
              </c:strCache>
            </c:strRef>
          </c:tx>
          <c:spPr>
            <a:ln w="12700">
              <a:solidFill>
                <a:srgbClr val="0000FF"/>
              </a:solidFill>
              <a:prstDash val="solid"/>
            </a:ln>
          </c:spPr>
          <c:marker>
            <c:symbol val="none"/>
          </c:marker>
          <c:cat>
            <c:numRef>
              <c:f>'PRAG RENTABILNOSTI'!$AB$2:$AG$2</c:f>
              <c:numCache>
                <c:formatCode>;;;General_)</c:formatCode>
                <c:ptCount val="6"/>
                <c:pt idx="0">
                  <c:v>0</c:v>
                </c:pt>
                <c:pt idx="1">
                  <c:v>90</c:v>
                </c:pt>
                <c:pt idx="2">
                  <c:v>180</c:v>
                </c:pt>
                <c:pt idx="3">
                  <c:v>270</c:v>
                </c:pt>
                <c:pt idx="4">
                  <c:v>360</c:v>
                </c:pt>
                <c:pt idx="5">
                  <c:v>450</c:v>
                </c:pt>
              </c:numCache>
            </c:numRef>
          </c:cat>
          <c:val>
            <c:numRef>
              <c:f>'PRAG RENTABILNOSTI'!$AB$5:$AG$5</c:f>
              <c:numCache>
                <c:formatCode>;;;General_)</c:formatCode>
                <c:ptCount val="6"/>
                <c:pt idx="0">
                  <c:v>5750</c:v>
                </c:pt>
                <c:pt idx="1">
                  <c:v>5895.6</c:v>
                </c:pt>
                <c:pt idx="2">
                  <c:v>6041.2</c:v>
                </c:pt>
                <c:pt idx="3">
                  <c:v>6186.8</c:v>
                </c:pt>
                <c:pt idx="4">
                  <c:v>6332.4</c:v>
                </c:pt>
                <c:pt idx="5">
                  <c:v>6478</c:v>
                </c:pt>
              </c:numCache>
            </c:numRef>
          </c:val>
          <c:smooth val="0"/>
        </c:ser>
        <c:dLbls>
          <c:showLegendKey val="0"/>
          <c:showVal val="0"/>
          <c:showCatName val="0"/>
          <c:showSerName val="0"/>
          <c:showPercent val="0"/>
          <c:showBubbleSize val="0"/>
        </c:dLbls>
        <c:smooth val="0"/>
        <c:axId val="158752464"/>
        <c:axId val="158753024"/>
      </c:lineChart>
      <c:catAx>
        <c:axId val="158752464"/>
        <c:scaling>
          <c:orientation val="minMax"/>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000" b="1" i="0" u="none" strike="noStrike" baseline="0">
                    <a:solidFill>
                      <a:srgbClr val="000000"/>
                    </a:solidFill>
                    <a:latin typeface="Times New Roman CE"/>
                    <a:ea typeface="Times New Roman CE"/>
                    <a:cs typeface="Times New Roman CE"/>
                  </a:defRPr>
                </a:pPr>
                <a:r>
                  <a:rPr lang="sl-SI"/>
                  <a:t>KOLIČINA</a:t>
                </a:r>
              </a:p>
            </c:rich>
          </c:tx>
          <c:layout>
            <c:manualLayout>
              <c:xMode val="edge"/>
              <c:yMode val="edge"/>
              <c:x val="0.41803334458427333"/>
              <c:y val="0.8756476683937823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CE"/>
                <a:ea typeface="Times New Roman CE"/>
                <a:cs typeface="Times New Roman CE"/>
              </a:defRPr>
            </a:pPr>
            <a:endParaRPr lang="sl-SI"/>
          </a:p>
        </c:txPr>
        <c:crossAx val="158753024"/>
        <c:crosses val="autoZero"/>
        <c:auto val="0"/>
        <c:lblAlgn val="ctr"/>
        <c:lblOffset val="100"/>
        <c:tickLblSkip val="1"/>
        <c:tickMarkSkip val="1"/>
        <c:noMultiLvlLbl val="0"/>
      </c:catAx>
      <c:valAx>
        <c:axId val="15875302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Times New Roman CE"/>
                    <a:ea typeface="Times New Roman CE"/>
                    <a:cs typeface="Times New Roman CE"/>
                  </a:defRPr>
                </a:pPr>
                <a:r>
                  <a:rPr lang="sl-SI"/>
                  <a:t>VREDNOST</a:t>
                </a:r>
              </a:p>
            </c:rich>
          </c:tx>
          <c:layout>
            <c:manualLayout>
              <c:xMode val="edge"/>
              <c:yMode val="edge"/>
              <c:x val="1.5027342452375839E-2"/>
              <c:y val="0.3238341968911916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CE"/>
                <a:ea typeface="Times New Roman CE"/>
                <a:cs typeface="Times New Roman CE"/>
              </a:defRPr>
            </a:pPr>
            <a:endParaRPr lang="sl-SI"/>
          </a:p>
        </c:txPr>
        <c:crossAx val="158752464"/>
        <c:crosses val="autoZero"/>
        <c:crossBetween val="midCat"/>
      </c:valAx>
      <c:spPr>
        <a:solidFill>
          <a:srgbClr val="FFFFC0"/>
        </a:solid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Times New Roman CE"/>
                <a:ea typeface="Times New Roman CE"/>
                <a:cs typeface="Times New Roman CE"/>
              </a:defRPr>
            </a:pPr>
            <a:endParaRPr lang="sl-SI"/>
          </a:p>
        </c:txPr>
      </c:legendEntry>
      <c:legendEntry>
        <c:idx val="1"/>
        <c:txPr>
          <a:bodyPr/>
          <a:lstStyle/>
          <a:p>
            <a:pPr>
              <a:defRPr sz="920" b="0" i="0" u="none" strike="noStrike" baseline="0">
                <a:solidFill>
                  <a:srgbClr val="000000"/>
                </a:solidFill>
                <a:latin typeface="Times New Roman CE"/>
                <a:ea typeface="Times New Roman CE"/>
                <a:cs typeface="Times New Roman CE"/>
              </a:defRPr>
            </a:pPr>
            <a:endParaRPr lang="sl-SI"/>
          </a:p>
        </c:txPr>
      </c:legendEntry>
      <c:legendEntry>
        <c:idx val="2"/>
        <c:txPr>
          <a:bodyPr/>
          <a:lstStyle/>
          <a:p>
            <a:pPr>
              <a:defRPr sz="920" b="0" i="0" u="none" strike="noStrike" baseline="0">
                <a:solidFill>
                  <a:srgbClr val="000000"/>
                </a:solidFill>
                <a:latin typeface="Times New Roman CE"/>
                <a:ea typeface="Times New Roman CE"/>
                <a:cs typeface="Times New Roman CE"/>
              </a:defRPr>
            </a:pPr>
            <a:endParaRPr lang="sl-SI"/>
          </a:p>
        </c:txPr>
      </c:legendEntry>
      <c:legendEntry>
        <c:idx val="3"/>
        <c:delete val="1"/>
      </c:legendEntry>
      <c:layout>
        <c:manualLayout>
          <c:xMode val="edge"/>
          <c:yMode val="edge"/>
          <c:x val="0.81557485855167045"/>
          <c:y val="0.33160621761658032"/>
          <c:w val="0.17622974330513483"/>
          <c:h val="0.347150259067357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CE"/>
              <a:ea typeface="Times New Roman CE"/>
              <a:cs typeface="Times New Roman CE"/>
            </a:defRPr>
          </a:pPr>
          <a:endParaRPr lang="sl-SI"/>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CE"/>
          <a:ea typeface="Times New Roman CE"/>
          <a:cs typeface="Times New Roman CE"/>
        </a:defRPr>
      </a:pPr>
      <a:endParaRPr lang="sl-SI"/>
    </a:p>
  </c:txPr>
  <c:printSettings>
    <c:headerFooter alignWithMargins="0">
      <c:oddHeader>&amp;A</c:oddHeader>
      <c:oddFooter>Page &amp;P</c:oddFooter>
    </c:headerFooter>
    <c:pageMargins b="1" l="0.75" r="0.75" t="1" header="0.5" footer="0.5"/>
    <c:pageSetup paperSize="9" orientation="landscape" horizontalDpi="300" verticalDpi="300"/>
  </c:printSettings>
  <c:userShapes r:id="rId1"/>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38100</xdr:rowOff>
    </xdr:from>
    <xdr:to>
      <xdr:col>10</xdr:col>
      <xdr:colOff>371475</xdr:colOff>
      <xdr:row>0</xdr:row>
      <xdr:rowOff>142875</xdr:rowOff>
    </xdr:to>
    <xdr:sp macro="" textlink="">
      <xdr:nvSpPr>
        <xdr:cNvPr id="1025" name="Text 1"/>
        <xdr:cNvSpPr txBox="1">
          <a:spLocks noChangeArrowheads="1"/>
        </xdr:cNvSpPr>
      </xdr:nvSpPr>
      <xdr:spPr bwMode="auto">
        <a:xfrm>
          <a:off x="9525" y="38100"/>
          <a:ext cx="7038975"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sl-SI" sz="1200" b="1" i="0" u="none" strike="noStrike" baseline="0">
              <a:solidFill>
                <a:srgbClr val="000000"/>
              </a:solidFill>
              <a:latin typeface="Times New Roman CE"/>
              <a:cs typeface="Times New Roman CE"/>
            </a:rPr>
            <a:t>    </a:t>
          </a:r>
          <a:r>
            <a:rPr lang="sl-SI" sz="1200" b="0" i="0" u="none" strike="noStrike" baseline="0">
              <a:solidFill>
                <a:srgbClr val="000000"/>
              </a:solidFill>
              <a:latin typeface="Times New Roman CE"/>
              <a:cs typeface="Times New Roman CE"/>
            </a:rPr>
            <a:t>           </a:t>
          </a:r>
        </a:p>
        <a:p>
          <a:pPr algn="l" rtl="0">
            <a:defRPr sz="1000"/>
          </a:pPr>
          <a:endParaRPr lang="sl-SI" sz="1200" b="0" i="0" u="none" strike="noStrike" baseline="0">
            <a:solidFill>
              <a:srgbClr val="000000"/>
            </a:solidFill>
            <a:latin typeface="Times New Roman CE"/>
            <a:cs typeface="Times New Roman CE"/>
          </a:endParaRPr>
        </a:p>
        <a:p>
          <a:pPr algn="l" rtl="0">
            <a:defRPr sz="1000"/>
          </a:pPr>
          <a:endParaRPr lang="sl-SI" sz="1200" b="0" i="0" u="none" strike="noStrike" baseline="0">
            <a:solidFill>
              <a:srgbClr val="000000"/>
            </a:solidFill>
            <a:latin typeface="Times New Roman CE"/>
            <a:cs typeface="Times New Roman CE"/>
          </a:endParaRPr>
        </a:p>
        <a:p>
          <a:pPr algn="l" rtl="0">
            <a:defRPr sz="1000"/>
          </a:pPr>
          <a:endParaRPr lang="sl-SI" sz="1200" b="0" i="0" u="none" strike="noStrike" baseline="0">
            <a:solidFill>
              <a:srgbClr val="000000"/>
            </a:solidFill>
            <a:latin typeface="Times New Roman CE"/>
            <a:cs typeface="Times New Roman CE"/>
          </a:endParaRPr>
        </a:p>
        <a:p>
          <a:pPr algn="l" rtl="0">
            <a:defRPr sz="1000"/>
          </a:pPr>
          <a:endParaRPr lang="sl-SI" sz="1200" b="0" i="0" u="none" strike="noStrike" baseline="0">
            <a:solidFill>
              <a:srgbClr val="000000"/>
            </a:solidFill>
            <a:latin typeface="Times New Roman CE"/>
            <a:cs typeface="Times New Roman CE"/>
          </a:endParaRPr>
        </a:p>
      </xdr:txBody>
    </xdr:sp>
    <xdr:clientData/>
  </xdr:twoCellAnchor>
  <xdr:twoCellAnchor>
    <xdr:from>
      <xdr:col>0</xdr:col>
      <xdr:colOff>0</xdr:colOff>
      <xdr:row>0</xdr:row>
      <xdr:rowOff>19050</xdr:rowOff>
    </xdr:from>
    <xdr:to>
      <xdr:col>10</xdr:col>
      <xdr:colOff>447675</xdr:colOff>
      <xdr:row>10</xdr:row>
      <xdr:rowOff>142875</xdr:rowOff>
    </xdr:to>
    <xdr:sp macro="" textlink="">
      <xdr:nvSpPr>
        <xdr:cNvPr id="1026" name="Text 2"/>
        <xdr:cNvSpPr txBox="1">
          <a:spLocks noChangeArrowheads="1"/>
        </xdr:cNvSpPr>
      </xdr:nvSpPr>
      <xdr:spPr bwMode="auto">
        <a:xfrm>
          <a:off x="0" y="19050"/>
          <a:ext cx="7124700" cy="2028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200"/>
            </a:lnSpc>
            <a:defRPr sz="1000"/>
          </a:pPr>
          <a:r>
            <a:rPr lang="sl-SI" sz="1200" b="1" i="0" u="none" strike="noStrike" baseline="0">
              <a:solidFill>
                <a:srgbClr val="000000"/>
              </a:solidFill>
              <a:latin typeface="Times New Roman CE"/>
              <a:cs typeface="Times New Roman CE"/>
            </a:rPr>
            <a:t>Program je namenjen  kot izobraževalni pripomoček za izdelavo POSLOVNEGA NAČRTA. Osnovni namen programa je opzoriti  kaj naj minimalno vasebuje finančna analiza POSLOVNEGA NAČRTA, ter  omogočiti pridobivanje  minimalnega   znanja iz financ in ekonomike poslovanja. Program ni dovoljeno uporabljati za komercijalne namene.</a:t>
          </a:r>
        </a:p>
        <a:p>
          <a:pPr algn="l" rtl="0">
            <a:lnSpc>
              <a:spcPts val="1200"/>
            </a:lnSpc>
            <a:defRPr sz="1000"/>
          </a:pPr>
          <a:r>
            <a:rPr lang="sl-SI" sz="1200" b="1" i="0" u="none" strike="noStrike" baseline="0">
              <a:solidFill>
                <a:srgbClr val="000000"/>
              </a:solidFill>
              <a:latin typeface="Times New Roman CE"/>
              <a:cs typeface="Times New Roman CE"/>
            </a:rPr>
            <a:t>Program je tako narejen, da ni avtomatičneg prehoda iz enega leta v naslednje leto. Obveznosti in terjatve iz financiranja, osnovna sredstva, amortizacijo,  prihodke in odhodke financiranja -  anuitete,  prenos dobička itd.  morate sami vnesti, oziroma prišteti ustreznim  postavkam  naslednjega leta.</a:t>
          </a:r>
        </a:p>
        <a:p>
          <a:pPr algn="l" rtl="0">
            <a:lnSpc>
              <a:spcPts val="1200"/>
            </a:lnSpc>
            <a:defRPr sz="1000"/>
          </a:pPr>
          <a:r>
            <a:rPr lang="sl-SI" sz="1200" b="1" i="0" u="none" strike="noStrike" baseline="0">
              <a:solidFill>
                <a:srgbClr val="000000"/>
              </a:solidFill>
              <a:latin typeface="Times New Roman CE"/>
              <a:cs typeface="Times New Roman CE"/>
            </a:rPr>
            <a:t>Če želite natančne izračune za obveznosti in terjatve iz financiranja (posojila, oziroma izračun anuite) poiščite za to posebno izdelane programe. Lahko uporabite  program Loan*Calculator!Plus v2.1c, ki ga lahko brezplačno dobite na spletnem naslovu  www.pine-grove.com .</a:t>
          </a:r>
        </a:p>
        <a:p>
          <a:pPr algn="l" rtl="0">
            <a:lnSpc>
              <a:spcPts val="1000"/>
            </a:lnSpc>
            <a:defRPr sz="1000"/>
          </a:pPr>
          <a:r>
            <a:rPr lang="sl-SI" sz="1000" b="1" i="0" u="none" strike="noStrike" baseline="0">
              <a:solidFill>
                <a:srgbClr val="000000"/>
              </a:solidFill>
              <a:latin typeface="Times New Roman CE"/>
              <a:cs typeface="Times New Roman CE"/>
            </a:rPr>
            <a:t>      </a:t>
          </a:r>
        </a:p>
        <a:p>
          <a:pPr algn="l" rtl="0">
            <a:lnSpc>
              <a:spcPts val="1000"/>
            </a:lnSpc>
            <a:defRPr sz="1000"/>
          </a:pPr>
          <a:endParaRPr lang="sl-SI" sz="1000" b="1" i="0" u="none" strike="noStrike" baseline="0">
            <a:solidFill>
              <a:srgbClr val="000000"/>
            </a:solidFill>
            <a:latin typeface="Times New Roman CE"/>
            <a:cs typeface="Times New Roman CE"/>
          </a:endParaRPr>
        </a:p>
        <a:p>
          <a:pPr algn="l" rtl="0">
            <a:lnSpc>
              <a:spcPts val="1000"/>
            </a:lnSpc>
            <a:defRPr sz="1000"/>
          </a:pPr>
          <a:endParaRPr lang="sl-SI" sz="1000" b="1" i="0" u="none" strike="noStrike" baseline="0">
            <a:solidFill>
              <a:srgbClr val="000000"/>
            </a:solidFill>
            <a:latin typeface="Times New Roman CE"/>
            <a:cs typeface="Times New Roman CE"/>
          </a:endParaRPr>
        </a:p>
        <a:p>
          <a:pPr algn="l" rtl="0">
            <a:lnSpc>
              <a:spcPts val="900"/>
            </a:lnSpc>
            <a:defRPr sz="1000"/>
          </a:pPr>
          <a:endParaRPr lang="sl-SI" sz="1000" b="1" i="0" u="none" strike="noStrike" baseline="0">
            <a:solidFill>
              <a:srgbClr val="000000"/>
            </a:solidFill>
            <a:latin typeface="Times New Roman CE"/>
            <a:cs typeface="Times New Roman CE"/>
          </a:endParaRPr>
        </a:p>
        <a:p>
          <a:pPr algn="l" rtl="0">
            <a:lnSpc>
              <a:spcPts val="900"/>
            </a:lnSpc>
            <a:defRPr sz="1000"/>
          </a:pPr>
          <a:endParaRPr lang="sl-SI" sz="1000" b="1" i="0" u="none" strike="noStrike" baseline="0">
            <a:solidFill>
              <a:srgbClr val="000000"/>
            </a:solidFill>
            <a:latin typeface="Times New Roman CE"/>
            <a:cs typeface="Times New Roman CE"/>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28575</xdr:rowOff>
    </xdr:from>
    <xdr:to>
      <xdr:col>11</xdr:col>
      <xdr:colOff>600075</xdr:colOff>
      <xdr:row>17</xdr:row>
      <xdr:rowOff>104775</xdr:rowOff>
    </xdr:to>
    <xdr:graphicFrame macro="">
      <xdr:nvGraphicFramePr>
        <xdr:cNvPr id="2057" name="Grafikon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20</xdr:row>
      <xdr:rowOff>0</xdr:rowOff>
    </xdr:from>
    <xdr:to>
      <xdr:col>11</xdr:col>
      <xdr:colOff>628650</xdr:colOff>
      <xdr:row>37</xdr:row>
      <xdr:rowOff>0</xdr:rowOff>
    </xdr:to>
    <xdr:graphicFrame macro="">
      <xdr:nvGraphicFramePr>
        <xdr:cNvPr id="2058" name="Grafikon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2819400</xdr:colOff>
      <xdr:row>6</xdr:row>
      <xdr:rowOff>28575</xdr:rowOff>
    </xdr:from>
    <xdr:to>
      <xdr:col>1</xdr:col>
      <xdr:colOff>3105150</xdr:colOff>
      <xdr:row>24</xdr:row>
      <xdr:rowOff>28575</xdr:rowOff>
    </xdr:to>
    <xdr:sp macro="" textlink="">
      <xdr:nvSpPr>
        <xdr:cNvPr id="2083" name="WordArt 35"/>
        <xdr:cNvSpPr>
          <a:spLocks noChangeArrowheads="1" noChangeShapeType="1" noTextEdit="1"/>
        </xdr:cNvSpPr>
      </xdr:nvSpPr>
      <xdr:spPr bwMode="auto">
        <a:xfrm rot="-5400000">
          <a:off x="1905000" y="2914650"/>
          <a:ext cx="348615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0</xdr:row>
      <xdr:rowOff>76200</xdr:rowOff>
    </xdr:from>
    <xdr:to>
      <xdr:col>13</xdr:col>
      <xdr:colOff>161925</xdr:colOff>
      <xdr:row>14</xdr:row>
      <xdr:rowOff>190500</xdr:rowOff>
    </xdr:to>
    <xdr:graphicFrame macro="">
      <xdr:nvGraphicFramePr>
        <xdr:cNvPr id="3107" name="Grafikon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15</xdr:row>
      <xdr:rowOff>161925</xdr:rowOff>
    </xdr:from>
    <xdr:to>
      <xdr:col>13</xdr:col>
      <xdr:colOff>171450</xdr:colOff>
      <xdr:row>32</xdr:row>
      <xdr:rowOff>152400</xdr:rowOff>
    </xdr:to>
    <xdr:graphicFrame macro="">
      <xdr:nvGraphicFramePr>
        <xdr:cNvPr id="3108" name="Grafikon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2962275</xdr:colOff>
      <xdr:row>3</xdr:row>
      <xdr:rowOff>28575</xdr:rowOff>
    </xdr:from>
    <xdr:to>
      <xdr:col>0</xdr:col>
      <xdr:colOff>3248025</xdr:colOff>
      <xdr:row>24</xdr:row>
      <xdr:rowOff>0</xdr:rowOff>
    </xdr:to>
    <xdr:sp macro="" textlink="">
      <xdr:nvSpPr>
        <xdr:cNvPr id="3217" name="WordArt 145"/>
        <xdr:cNvSpPr>
          <a:spLocks noChangeArrowheads="1" noChangeShapeType="1" noTextEdit="1"/>
        </xdr:cNvSpPr>
      </xdr:nvSpPr>
      <xdr:spPr bwMode="auto">
        <a:xfrm rot="-5400000">
          <a:off x="1085850" y="2543175"/>
          <a:ext cx="403860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419100</xdr:colOff>
      <xdr:row>0</xdr:row>
      <xdr:rowOff>0</xdr:rowOff>
    </xdr:from>
    <xdr:to>
      <xdr:col>16</xdr:col>
      <xdr:colOff>9525</xdr:colOff>
      <xdr:row>11</xdr:row>
      <xdr:rowOff>95250</xdr:rowOff>
    </xdr:to>
    <xdr:graphicFrame macro="">
      <xdr:nvGraphicFramePr>
        <xdr:cNvPr id="4112" name="Grafikon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409575</xdr:colOff>
      <xdr:row>11</xdr:row>
      <xdr:rowOff>47625</xdr:rowOff>
    </xdr:from>
    <xdr:to>
      <xdr:col>16</xdr:col>
      <xdr:colOff>9525</xdr:colOff>
      <xdr:row>29</xdr:row>
      <xdr:rowOff>28575</xdr:rowOff>
    </xdr:to>
    <xdr:graphicFrame macro="">
      <xdr:nvGraphicFramePr>
        <xdr:cNvPr id="4113" name="Grafikon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3305175</xdr:colOff>
      <xdr:row>1</xdr:row>
      <xdr:rowOff>9525</xdr:rowOff>
    </xdr:from>
    <xdr:to>
      <xdr:col>0</xdr:col>
      <xdr:colOff>3590925</xdr:colOff>
      <xdr:row>14</xdr:row>
      <xdr:rowOff>0</xdr:rowOff>
    </xdr:to>
    <xdr:sp macro="" textlink="">
      <xdr:nvSpPr>
        <xdr:cNvPr id="4166" name="WordArt 70"/>
        <xdr:cNvSpPr>
          <a:spLocks noChangeArrowheads="1" noChangeShapeType="1" noTextEdit="1"/>
        </xdr:cNvSpPr>
      </xdr:nvSpPr>
      <xdr:spPr bwMode="auto">
        <a:xfrm rot="-5400000">
          <a:off x="2152650" y="1390650"/>
          <a:ext cx="259080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twoCellAnchor>
    <xdr:from>
      <xdr:col>0</xdr:col>
      <xdr:colOff>3343275</xdr:colOff>
      <xdr:row>16</xdr:row>
      <xdr:rowOff>47625</xdr:rowOff>
    </xdr:from>
    <xdr:to>
      <xdr:col>0</xdr:col>
      <xdr:colOff>3629025</xdr:colOff>
      <xdr:row>28</xdr:row>
      <xdr:rowOff>152400</xdr:rowOff>
    </xdr:to>
    <xdr:sp macro="" textlink="">
      <xdr:nvSpPr>
        <xdr:cNvPr id="4167" name="WordArt 71"/>
        <xdr:cNvSpPr>
          <a:spLocks noChangeArrowheads="1" noChangeShapeType="1" noTextEdit="1"/>
        </xdr:cNvSpPr>
      </xdr:nvSpPr>
      <xdr:spPr bwMode="auto">
        <a:xfrm rot="-5400000">
          <a:off x="2190750" y="4419600"/>
          <a:ext cx="259080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3609975</xdr:colOff>
      <xdr:row>3</xdr:row>
      <xdr:rowOff>9525</xdr:rowOff>
    </xdr:from>
    <xdr:to>
      <xdr:col>0</xdr:col>
      <xdr:colOff>3895725</xdr:colOff>
      <xdr:row>25</xdr:row>
      <xdr:rowOff>180975</xdr:rowOff>
    </xdr:to>
    <xdr:sp macro="" textlink="">
      <xdr:nvSpPr>
        <xdr:cNvPr id="7175" name="WordArt 7"/>
        <xdr:cNvSpPr>
          <a:spLocks noChangeArrowheads="1" noChangeShapeType="1" noTextEdit="1"/>
        </xdr:cNvSpPr>
      </xdr:nvSpPr>
      <xdr:spPr bwMode="auto">
        <a:xfrm rot="-5400000">
          <a:off x="1466850" y="2752725"/>
          <a:ext cx="457200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723900</xdr:colOff>
      <xdr:row>39</xdr:row>
      <xdr:rowOff>152400</xdr:rowOff>
    </xdr:from>
    <xdr:to>
      <xdr:col>12</xdr:col>
      <xdr:colOff>190500</xdr:colOff>
      <xdr:row>65</xdr:row>
      <xdr:rowOff>0</xdr:rowOff>
    </xdr:to>
    <xdr:graphicFrame macro="">
      <xdr:nvGraphicFramePr>
        <xdr:cNvPr id="5121" name="Grafikon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2028825</xdr:colOff>
      <xdr:row>4</xdr:row>
      <xdr:rowOff>28575</xdr:rowOff>
    </xdr:from>
    <xdr:to>
      <xdr:col>0</xdr:col>
      <xdr:colOff>2314575</xdr:colOff>
      <xdr:row>21</xdr:row>
      <xdr:rowOff>180975</xdr:rowOff>
    </xdr:to>
    <xdr:sp macro="" textlink="">
      <xdr:nvSpPr>
        <xdr:cNvPr id="5125" name="WordArt 5"/>
        <xdr:cNvSpPr>
          <a:spLocks noChangeArrowheads="1" noChangeShapeType="1" noTextEdit="1"/>
        </xdr:cNvSpPr>
      </xdr:nvSpPr>
      <xdr:spPr bwMode="auto">
        <a:xfrm rot="-5400000">
          <a:off x="395287" y="2462213"/>
          <a:ext cx="3552825"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3190875</xdr:colOff>
      <xdr:row>3</xdr:row>
      <xdr:rowOff>76200</xdr:rowOff>
    </xdr:from>
    <xdr:to>
      <xdr:col>0</xdr:col>
      <xdr:colOff>3476625</xdr:colOff>
      <xdr:row>22</xdr:row>
      <xdr:rowOff>28575</xdr:rowOff>
    </xdr:to>
    <xdr:sp macro="" textlink="">
      <xdr:nvSpPr>
        <xdr:cNvPr id="14340" name="WordArt 4"/>
        <xdr:cNvSpPr>
          <a:spLocks noChangeArrowheads="1" noChangeShapeType="1" noTextEdit="1"/>
        </xdr:cNvSpPr>
      </xdr:nvSpPr>
      <xdr:spPr bwMode="auto">
        <a:xfrm rot="-5400000">
          <a:off x="1543050" y="2524125"/>
          <a:ext cx="3581400"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219075</xdr:colOff>
      <xdr:row>0</xdr:row>
      <xdr:rowOff>104775</xdr:rowOff>
    </xdr:from>
    <xdr:to>
      <xdr:col>20</xdr:col>
      <xdr:colOff>571500</xdr:colOff>
      <xdr:row>18</xdr:row>
      <xdr:rowOff>180975</xdr:rowOff>
    </xdr:to>
    <xdr:graphicFrame macro="">
      <xdr:nvGraphicFramePr>
        <xdr:cNvPr id="11265" name="Grafikon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142875</xdr:colOff>
      <xdr:row>22</xdr:row>
      <xdr:rowOff>152400</xdr:rowOff>
    </xdr:from>
    <xdr:to>
      <xdr:col>18</xdr:col>
      <xdr:colOff>542925</xdr:colOff>
      <xdr:row>24</xdr:row>
      <xdr:rowOff>38100</xdr:rowOff>
    </xdr:to>
    <xdr:sp macro="" textlink="">
      <xdr:nvSpPr>
        <xdr:cNvPr id="11279" name="WordArt 15"/>
        <xdr:cNvSpPr>
          <a:spLocks noChangeArrowheads="1" noChangeShapeType="1" noTextEdit="1"/>
        </xdr:cNvSpPr>
      </xdr:nvSpPr>
      <xdr:spPr bwMode="auto">
        <a:xfrm>
          <a:off x="4972050" y="4648200"/>
          <a:ext cx="1933575" cy="2857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0.54217</cdr:x>
      <cdr:y>0.89356</cdr:y>
    </cdr:from>
    <cdr:to>
      <cdr:x>0.91526</cdr:x>
      <cdr:y>0.97174</cdr:y>
    </cdr:to>
    <cdr:sp macro="" textlink="">
      <cdr:nvSpPr>
        <cdr:cNvPr id="16387" name="WordArt 3"/>
        <cdr:cNvSpPr>
          <a:spLocks xmlns:a="http://schemas.openxmlformats.org/drawingml/2006/main" noChangeArrowheads="1" noChangeShapeType="1" noTextEdit="1"/>
        </cdr:cNvSpPr>
      </cdr:nvSpPr>
      <cdr:spPr bwMode="auto">
        <a:xfrm xmlns:a="http://schemas.openxmlformats.org/drawingml/2006/main">
          <a:off x="3788489" y="3296996"/>
          <a:ext cx="2604847" cy="288172"/>
        </a:xfrm>
        <a:prstGeom xmlns:a="http://schemas.openxmlformats.org/drawingml/2006/main" prst="rect">
          <a:avLst/>
        </a:prstGeom>
        <a:extLst xmlns:a="http://schemas.openxmlformats.org/drawingml/2006/main">
          <a:ext uri="{AF507438-7753-43E0-B8FC-AC1667EBCBE1}">
            <a14:hiddenEffects xmlns:a14="http://schemas.microsoft.com/office/drawing/2010/main">
              <a:effectLst/>
            </a14:hiddenEffects>
          </a:ext>
        </a:extLst>
      </cdr:spPr>
      <cdr:txBody>
        <a:bodyPr xmlns:a="http://schemas.openxmlformats.org/drawingml/2006/main" wrap="none" fromWordArt="1">
          <a:prstTxWarp prst="textPlain">
            <a:avLst>
              <a:gd name="adj" fmla="val 50000"/>
            </a:avLst>
          </a:prstTxWarp>
        </a:bodyPr>
        <a:lstStyle xmlns:a="http://schemas.openxmlformats.org/drawingml/2006/main"/>
        <a:p xmlns:a="http://schemas.openxmlformats.org/drawingml/2006/main">
          <a:pPr algn="ctr" rtl="0">
            <a:buNone/>
          </a:pPr>
          <a:r>
            <a:rPr lang="sl-SI" sz="1600" kern="10" spc="0">
              <a:ln w="6350">
                <a:solidFill>
                  <a:srgbClr xmlns:mc="http://schemas.openxmlformats.org/markup-compatibility/2006" xmlns:a14="http://schemas.microsoft.com/office/drawing/2010/main" val="C0C0C0" mc:Ignorable="a14" a14:legacySpreadsheetColorIndex="22"/>
                </a:solidFill>
                <a:round/>
                <a:headEnd/>
                <a:tailEnd/>
              </a:ln>
              <a:solidFill>
                <a:srgbClr val="FFFFFF"/>
              </a:solidFill>
              <a:effectLst/>
              <a:latin typeface="Arial Black" panose="020B0A04020102020204" pitchFamily="34" charset="0"/>
            </a:rPr>
            <a:t>GEA College PIC, d.o.o.</a:t>
          </a:r>
        </a:p>
      </cdr:txBody>
    </cdr:sp>
  </cdr:relSizeAnchor>
</c:userShape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www.klik.si/" TargetMode="External"/><Relationship Id="rId7" Type="http://schemas.openxmlformats.org/officeDocument/2006/relationships/comments" Target="../comments2.xml"/><Relationship Id="rId2" Type="http://schemas.openxmlformats.org/officeDocument/2006/relationships/hyperlink" Target="http://www.sbaonline.sba.gov/starting/" TargetMode="External"/><Relationship Id="rId1" Type="http://schemas.openxmlformats.org/officeDocument/2006/relationships/hyperlink" Target="http://www.pine-grove.com/" TargetMode="External"/><Relationship Id="rId6" Type="http://schemas.openxmlformats.org/officeDocument/2006/relationships/vmlDrawing" Target="../drawings/vmlDrawing2.vml"/><Relationship Id="rId5" Type="http://schemas.openxmlformats.org/officeDocument/2006/relationships/printerSettings" Target="../printerSettings/printerSettings7.bin"/><Relationship Id="rId4" Type="http://schemas.openxmlformats.org/officeDocument/2006/relationships/hyperlink" Target="http://www.gea-college.si/"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20"/>
  <sheetViews>
    <sheetView showGridLines="0" workbookViewId="0">
      <selection activeCell="F15" sqref="F15"/>
    </sheetView>
  </sheetViews>
  <sheetFormatPr defaultRowHeight="15" x14ac:dyDescent="0.2"/>
  <cols>
    <col min="1" max="1" width="3.125" style="110" customWidth="1"/>
    <col min="2" max="2" width="7.625" style="110" customWidth="1"/>
    <col min="3" max="3" width="9" style="110"/>
    <col min="4" max="4" width="8.125" style="110" customWidth="1"/>
    <col min="5" max="5" width="9" style="110"/>
    <col min="6" max="6" width="10.125" style="110" customWidth="1"/>
    <col min="7" max="7" width="21.5" style="110" customWidth="1"/>
    <col min="8" max="10" width="6.375" style="110" bestFit="1" customWidth="1"/>
    <col min="11" max="16384" width="9" style="110"/>
  </cols>
  <sheetData>
    <row r="1" spans="1:6" x14ac:dyDescent="0.2">
      <c r="B1" s="114"/>
    </row>
    <row r="12" spans="1:6" ht="18.75" x14ac:dyDescent="0.3">
      <c r="A12" s="111" t="s">
        <v>166</v>
      </c>
      <c r="B12" s="112"/>
      <c r="C12" s="112"/>
      <c r="D12" s="112"/>
      <c r="E12" s="112"/>
      <c r="F12" s="112"/>
    </row>
    <row r="13" spans="1:6" ht="15.75" customHeight="1" thickBot="1" x14ac:dyDescent="0.35">
      <c r="A13" s="111" t="s">
        <v>167</v>
      </c>
      <c r="B13" s="112"/>
      <c r="C13" s="112"/>
      <c r="D13" s="112"/>
      <c r="E13" s="112"/>
      <c r="F13" s="112"/>
    </row>
    <row r="14" spans="1:6" ht="15.75" customHeight="1" thickBot="1" x14ac:dyDescent="0.3">
      <c r="A14" s="113" t="s">
        <v>121</v>
      </c>
      <c r="B14" s="113"/>
      <c r="C14" s="113"/>
      <c r="D14" s="113"/>
      <c r="F14" s="238">
        <v>2000</v>
      </c>
    </row>
    <row r="19" spans="2:3" x14ac:dyDescent="0.2">
      <c r="B19" s="115"/>
      <c r="C19" s="115"/>
    </row>
    <row r="20" spans="2:3" x14ac:dyDescent="0.2">
      <c r="B20" s="115"/>
      <c r="C20" s="115"/>
    </row>
  </sheetData>
  <sheetProtection password="CDFA" sheet="1" objects="1" scenarios="1"/>
  <phoneticPr fontId="16" type="noConversion"/>
  <pageMargins left="0.74803149606299213" right="0.74803149606299213" top="0.98425196850393704" bottom="0.98425196850393704" header="0.51181102362204722" footer="0.51181102362204722"/>
  <pageSetup paperSize="9" scale="83" orientation="portrait" horizontalDpi="300" verticalDpi="300" r:id="rId1"/>
  <headerFooter alignWithMargins="0">
    <oddHeader>&amp;A</oddHeader>
    <oddFooter>&amp;LJanez Tomšič&amp;CPage &amp;P&amp;R&amp;D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53"/>
  <sheetViews>
    <sheetView workbookViewId="0">
      <selection activeCell="E16" sqref="E16"/>
    </sheetView>
  </sheetViews>
  <sheetFormatPr defaultRowHeight="15.75" x14ac:dyDescent="0.25"/>
  <cols>
    <col min="1" max="1" width="34.625" customWidth="1"/>
  </cols>
  <sheetData>
    <row r="1" spans="1:6" x14ac:dyDescent="0.25">
      <c r="B1">
        <f>'IZKAZ USPEHA'!B2</f>
        <v>2000</v>
      </c>
      <c r="C1">
        <f>'IZKAZ USPEHA'!C2</f>
        <v>2001</v>
      </c>
      <c r="D1">
        <f>'IZKAZ USPEHA'!D2</f>
        <v>2002</v>
      </c>
      <c r="E1">
        <f>'IZKAZ USPEHA'!E2</f>
        <v>2003</v>
      </c>
      <c r="F1">
        <f>'IZKAZ USPEHA'!F2</f>
        <v>2004</v>
      </c>
    </row>
    <row r="2" spans="1:6" x14ac:dyDescent="0.25">
      <c r="A2" s="18" t="s">
        <v>102</v>
      </c>
      <c r="B2" s="2">
        <f>'IZKAZ USPEHA'!B7</f>
        <v>6750</v>
      </c>
      <c r="C2" s="2">
        <f>'IZKAZ USPEHA'!C7</f>
        <v>81000</v>
      </c>
      <c r="D2" s="2">
        <f>'IZKAZ USPEHA'!D7</f>
        <v>0</v>
      </c>
      <c r="E2" s="2">
        <f>'IZKAZ USPEHA'!E7</f>
        <v>0</v>
      </c>
      <c r="F2" s="2">
        <f>'IZKAZ USPEHA'!F7</f>
        <v>0</v>
      </c>
    </row>
    <row r="3" spans="1:6" x14ac:dyDescent="0.25">
      <c r="A3" s="20" t="s">
        <v>103</v>
      </c>
      <c r="B3" s="2">
        <f>'IZKAZ USPEHA'!B21</f>
        <v>0</v>
      </c>
      <c r="C3" s="2">
        <f>'IZKAZ USPEHA'!C21</f>
        <v>0</v>
      </c>
      <c r="D3" s="2">
        <f>'IZKAZ USPEHA'!D21</f>
        <v>0</v>
      </c>
      <c r="E3" s="2">
        <f>'IZKAZ USPEHA'!E21</f>
        <v>0</v>
      </c>
      <c r="F3" s="2">
        <f>'IZKAZ USPEHA'!F21</f>
        <v>0</v>
      </c>
    </row>
    <row r="4" spans="1:6" x14ac:dyDescent="0.25">
      <c r="A4" s="21" t="s">
        <v>104</v>
      </c>
      <c r="B4" s="2">
        <f>'IZKAZ USPEHA'!B25</f>
        <v>0</v>
      </c>
      <c r="C4" s="2">
        <f>'IZKAZ USPEHA'!C25</f>
        <v>0</v>
      </c>
      <c r="D4" s="2">
        <f>'IZKAZ USPEHA'!D25</f>
        <v>0</v>
      </c>
      <c r="E4" s="2">
        <f>'IZKAZ USPEHA'!E25</f>
        <v>0</v>
      </c>
      <c r="F4" s="2">
        <f>'IZKAZ USPEHA'!F25</f>
        <v>0</v>
      </c>
    </row>
    <row r="5" spans="1:6" x14ac:dyDescent="0.25">
      <c r="A5" s="22"/>
      <c r="B5" s="19"/>
    </row>
    <row r="6" spans="1:6" x14ac:dyDescent="0.25">
      <c r="A6" s="23"/>
      <c r="B6" s="19"/>
      <c r="C6" t="s">
        <v>105</v>
      </c>
    </row>
    <row r="7" spans="1:6" x14ac:dyDescent="0.25">
      <c r="A7" s="24"/>
      <c r="B7" s="43">
        <f>B1</f>
        <v>2000</v>
      </c>
      <c r="C7" s="43">
        <f>C1</f>
        <v>2001</v>
      </c>
      <c r="D7" s="43">
        <f>D1</f>
        <v>2002</v>
      </c>
      <c r="E7" s="43">
        <f>E1</f>
        <v>2003</v>
      </c>
      <c r="F7" s="43">
        <f>F1</f>
        <v>2004</v>
      </c>
    </row>
    <row r="8" spans="1:6" x14ac:dyDescent="0.25">
      <c r="A8" s="25" t="s">
        <v>168</v>
      </c>
      <c r="B8" s="2">
        <f>'IZKAZ USPEHA'!B9</f>
        <v>2410</v>
      </c>
      <c r="C8" s="2">
        <f>'IZKAZ USPEHA'!C9</f>
        <v>28920</v>
      </c>
      <c r="D8" s="2">
        <f>'IZKAZ USPEHA'!D9</f>
        <v>0</v>
      </c>
      <c r="E8" s="2">
        <f>'IZKAZ USPEHA'!E9</f>
        <v>0</v>
      </c>
      <c r="F8" s="2">
        <f>'IZKAZ USPEHA'!F9</f>
        <v>0</v>
      </c>
    </row>
    <row r="9" spans="1:6" x14ac:dyDescent="0.25">
      <c r="A9" s="18" t="s">
        <v>170</v>
      </c>
      <c r="B9" s="2">
        <f>'IZKAZ USPEHA'!B13</f>
        <v>2520</v>
      </c>
      <c r="C9" s="2">
        <f>'IZKAZ USPEHA'!C13</f>
        <v>30240</v>
      </c>
      <c r="D9" s="2">
        <f>'IZKAZ USPEHA'!D13</f>
        <v>0</v>
      </c>
      <c r="E9" s="2">
        <f>'IZKAZ USPEHA'!E13</f>
        <v>0</v>
      </c>
      <c r="F9" s="2">
        <f>'IZKAZ USPEHA'!F13</f>
        <v>0</v>
      </c>
    </row>
    <row r="10" spans="1:6" x14ac:dyDescent="0.25">
      <c r="A10" s="25" t="s">
        <v>171</v>
      </c>
      <c r="B10" s="2">
        <f>'IZKAZ USPEHA'!B16</f>
        <v>1548</v>
      </c>
      <c r="C10" s="2">
        <f>'IZKAZ USPEHA'!C16</f>
        <v>18576</v>
      </c>
      <c r="D10" s="2">
        <f>'IZKAZ USPEHA'!D16</f>
        <v>0</v>
      </c>
      <c r="E10" s="2">
        <f>'IZKAZ USPEHA'!E16</f>
        <v>0</v>
      </c>
      <c r="F10" s="2">
        <f>'IZKAZ USPEHA'!F16</f>
        <v>0</v>
      </c>
    </row>
    <row r="11" spans="1:6" x14ac:dyDescent="0.25">
      <c r="A11" s="25" t="s">
        <v>172</v>
      </c>
      <c r="B11" s="2">
        <f>'IZKAZ USPEHA'!B17</f>
        <v>0</v>
      </c>
      <c r="C11" s="2">
        <f>'IZKAZ USPEHA'!C17</f>
        <v>0</v>
      </c>
      <c r="D11" s="2">
        <f>'IZKAZ USPEHA'!D17</f>
        <v>0</v>
      </c>
      <c r="E11" s="2">
        <f>'IZKAZ USPEHA'!E17</f>
        <v>0</v>
      </c>
      <c r="F11" s="2">
        <f>'IZKAZ USPEHA'!F17</f>
        <v>0</v>
      </c>
    </row>
    <row r="12" spans="1:6" x14ac:dyDescent="0.25">
      <c r="A12" s="25" t="s">
        <v>169</v>
      </c>
      <c r="B12" s="2">
        <f>'IZKAZ USPEHA'!B18</f>
        <v>0</v>
      </c>
      <c r="C12" s="2">
        <f>'IZKAZ USPEHA'!C18</f>
        <v>0</v>
      </c>
      <c r="D12" s="2">
        <f>'IZKAZ USPEHA'!D18</f>
        <v>0</v>
      </c>
      <c r="E12" s="2">
        <f>'IZKAZ USPEHA'!E18</f>
        <v>0</v>
      </c>
      <c r="F12" s="2">
        <f>'IZKAZ USPEHA'!F18</f>
        <v>0</v>
      </c>
    </row>
    <row r="13" spans="1:6" x14ac:dyDescent="0.25">
      <c r="A13" s="25" t="s">
        <v>173</v>
      </c>
      <c r="B13" s="2">
        <f>'IZKAZ USPEHA'!B19</f>
        <v>0</v>
      </c>
      <c r="C13" s="2">
        <f>'IZKAZ USPEHA'!C19</f>
        <v>0</v>
      </c>
      <c r="D13" s="2">
        <f>'IZKAZ USPEHA'!D19</f>
        <v>0</v>
      </c>
      <c r="E13" s="2">
        <f>'IZKAZ USPEHA'!E19</f>
        <v>0</v>
      </c>
      <c r="F13" s="2">
        <f>'IZKAZ USPEHA'!F19</f>
        <v>0</v>
      </c>
    </row>
    <row r="14" spans="1:6" x14ac:dyDescent="0.25">
      <c r="A14" s="25" t="s">
        <v>174</v>
      </c>
      <c r="B14" s="2">
        <f>'IZKAZ USPEHA'!B22+'IZKAZ USPEHA'!B23</f>
        <v>0</v>
      </c>
      <c r="C14" s="2">
        <f>'IZKAZ USPEHA'!C22+'IZKAZ USPEHA'!C23</f>
        <v>0</v>
      </c>
      <c r="D14" s="2">
        <f>'IZKAZ USPEHA'!D22+'IZKAZ USPEHA'!D23</f>
        <v>0</v>
      </c>
      <c r="E14" s="2">
        <f>'IZKAZ USPEHA'!E22+'IZKAZ USPEHA'!E23</f>
        <v>0</v>
      </c>
      <c r="F14" s="2">
        <f>'IZKAZ USPEHA'!F22+'IZKAZ USPEHA'!F23</f>
        <v>0</v>
      </c>
    </row>
    <row r="15" spans="1:6" x14ac:dyDescent="0.25">
      <c r="A15" t="s">
        <v>175</v>
      </c>
      <c r="B15" s="2">
        <f>'IZKAZ USPEHA'!B26</f>
        <v>0</v>
      </c>
      <c r="C15" s="2">
        <f>'IZKAZ USPEHA'!C26</f>
        <v>0</v>
      </c>
      <c r="D15" s="2">
        <f>'IZKAZ USPEHA'!D26</f>
        <v>0</v>
      </c>
      <c r="E15" s="2">
        <f>'IZKAZ USPEHA'!E26</f>
        <v>0</v>
      </c>
      <c r="F15" s="2">
        <f>'IZKAZ USPEHA'!F26</f>
        <v>0</v>
      </c>
    </row>
    <row r="16" spans="1:6" x14ac:dyDescent="0.25">
      <c r="A16" s="25"/>
      <c r="B16" s="2"/>
    </row>
    <row r="17" spans="1:2" ht="16.5" thickBot="1" x14ac:dyDescent="0.3">
      <c r="A17" s="1"/>
    </row>
    <row r="18" spans="1:2" x14ac:dyDescent="0.25">
      <c r="A18" s="38" t="s">
        <v>3</v>
      </c>
      <c r="B18" s="39">
        <f>OTVORITVENA!C6</f>
        <v>2550</v>
      </c>
    </row>
    <row r="19" spans="1:2" x14ac:dyDescent="0.25">
      <c r="A19" s="40" t="s">
        <v>11</v>
      </c>
      <c r="B19" s="15">
        <f>OTVORITVENA!C14</f>
        <v>5500</v>
      </c>
    </row>
    <row r="20" spans="1:2" x14ac:dyDescent="0.25">
      <c r="A20" s="40"/>
      <c r="B20" s="15"/>
    </row>
    <row r="21" spans="1:2" x14ac:dyDescent="0.25">
      <c r="A21" s="40"/>
      <c r="B21" s="15"/>
    </row>
    <row r="22" spans="1:2" x14ac:dyDescent="0.25">
      <c r="A22" s="40" t="s">
        <v>15</v>
      </c>
      <c r="B22" s="15">
        <f>OTVORITVENA!C21</f>
        <v>8050</v>
      </c>
    </row>
    <row r="23" spans="1:2" x14ac:dyDescent="0.25">
      <c r="A23" s="40" t="s">
        <v>107</v>
      </c>
      <c r="B23" s="15">
        <f>OTVORITVENA!C24</f>
        <v>0</v>
      </c>
    </row>
    <row r="24" spans="1:2" ht="16.5" thickBot="1" x14ac:dyDescent="0.3">
      <c r="A24" s="41" t="s">
        <v>108</v>
      </c>
      <c r="B24" s="42">
        <f>OTVORITVENA!C26</f>
        <v>0</v>
      </c>
    </row>
    <row r="25" spans="1:2" x14ac:dyDescent="0.25">
      <c r="A25" t="s">
        <v>136</v>
      </c>
    </row>
    <row r="38" spans="1:6" x14ac:dyDescent="0.25">
      <c r="B38" s="2"/>
    </row>
    <row r="39" spans="1:6" x14ac:dyDescent="0.25">
      <c r="B39" s="2"/>
    </row>
    <row r="40" spans="1:6" x14ac:dyDescent="0.25">
      <c r="B40" s="2"/>
    </row>
    <row r="41" spans="1:6" x14ac:dyDescent="0.25">
      <c r="B41" s="2"/>
    </row>
    <row r="42" spans="1:6" x14ac:dyDescent="0.25">
      <c r="B42" s="2"/>
    </row>
    <row r="45" spans="1:6" ht="16.5" thickBot="1" x14ac:dyDescent="0.3">
      <c r="B45">
        <f>'BIL. STANJA'!B2</f>
        <v>2000</v>
      </c>
      <c r="C45">
        <f>'BIL. STANJA'!C2</f>
        <v>2001</v>
      </c>
      <c r="D45">
        <f>'BIL. STANJA'!D2</f>
        <v>2002</v>
      </c>
      <c r="E45">
        <f>'BIL. STANJA'!E2</f>
        <v>2003</v>
      </c>
      <c r="F45">
        <f>'BIL. STANJA'!F2</f>
        <v>2004</v>
      </c>
    </row>
    <row r="46" spans="1:6" x14ac:dyDescent="0.25">
      <c r="A46" s="38" t="s">
        <v>3</v>
      </c>
      <c r="B46">
        <f>'BIL. STANJA'!B4</f>
        <v>0</v>
      </c>
      <c r="C46">
        <f>'BIL. STANJA'!C4</f>
        <v>0</v>
      </c>
      <c r="D46">
        <f>'BIL. STANJA'!D4</f>
        <v>0</v>
      </c>
      <c r="E46">
        <f>'BIL. STANJA'!E4</f>
        <v>0</v>
      </c>
      <c r="F46">
        <f>'BIL. STANJA'!F4</f>
        <v>0</v>
      </c>
    </row>
    <row r="47" spans="1:6" x14ac:dyDescent="0.25">
      <c r="A47" s="40" t="s">
        <v>11</v>
      </c>
      <c r="B47">
        <f>'BIL. STANJA'!B9</f>
        <v>0</v>
      </c>
      <c r="C47">
        <f>'BIL. STANJA'!C9</f>
        <v>0</v>
      </c>
      <c r="D47">
        <f>'BIL. STANJA'!D9</f>
        <v>0</v>
      </c>
      <c r="E47">
        <f>'BIL. STANJA'!E9</f>
        <v>0</v>
      </c>
      <c r="F47">
        <f>'BIL. STANJA'!F9</f>
        <v>0</v>
      </c>
    </row>
    <row r="48" spans="1:6" x14ac:dyDescent="0.25">
      <c r="A48" s="40"/>
    </row>
    <row r="49" spans="1:6" x14ac:dyDescent="0.25">
      <c r="A49" s="40"/>
      <c r="B49" s="43">
        <f>B45</f>
        <v>2000</v>
      </c>
      <c r="C49" s="43">
        <f>C45</f>
        <v>2001</v>
      </c>
      <c r="D49" s="43">
        <f>D45</f>
        <v>2002</v>
      </c>
      <c r="E49" s="43">
        <f>E45</f>
        <v>2003</v>
      </c>
      <c r="F49" s="43">
        <f>F45</f>
        <v>2004</v>
      </c>
    </row>
    <row r="50" spans="1:6" x14ac:dyDescent="0.25">
      <c r="A50" s="40" t="s">
        <v>15</v>
      </c>
      <c r="B50">
        <f>'BIL. STANJA'!B18</f>
        <v>0</v>
      </c>
      <c r="C50">
        <f>'BIL. STANJA'!C18</f>
        <v>0</v>
      </c>
      <c r="D50">
        <f>'BIL. STANJA'!D18</f>
        <v>0</v>
      </c>
      <c r="E50">
        <f>'BIL. STANJA'!E18</f>
        <v>0</v>
      </c>
      <c r="F50">
        <f>'BIL. STANJA'!F18</f>
        <v>0</v>
      </c>
    </row>
    <row r="51" spans="1:6" x14ac:dyDescent="0.25">
      <c r="A51" s="40" t="s">
        <v>17</v>
      </c>
      <c r="B51">
        <f>'BIL. STANJA'!B24</f>
        <v>0</v>
      </c>
      <c r="C51">
        <f>'BIL. STANJA'!C24</f>
        <v>0</v>
      </c>
      <c r="D51">
        <f>'BIL. STANJA'!D24</f>
        <v>0</v>
      </c>
      <c r="E51">
        <f>'BIL. STANJA'!E24</f>
        <v>0</v>
      </c>
      <c r="F51">
        <f>'BIL. STANJA'!F24</f>
        <v>0</v>
      </c>
    </row>
    <row r="52" spans="1:6" ht="16.5" thickBot="1" x14ac:dyDescent="0.3">
      <c r="A52" s="41"/>
    </row>
    <row r="53" spans="1:6" x14ac:dyDescent="0.25">
      <c r="A53" t="s">
        <v>135</v>
      </c>
    </row>
  </sheetData>
  <phoneticPr fontId="16" type="noConversion"/>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AA27"/>
  <sheetViews>
    <sheetView showGridLines="0" topLeftCell="I13" zoomScale="75" workbookViewId="0">
      <selection sqref="A1:L39"/>
    </sheetView>
  </sheetViews>
  <sheetFormatPr defaultRowHeight="15" x14ac:dyDescent="0.2"/>
  <cols>
    <col min="1" max="1" width="9" style="44"/>
    <col min="2" max="2" width="46.125" style="44" customWidth="1"/>
    <col min="3" max="25" width="9" style="44"/>
    <col min="26" max="26" width="21.125" style="44" customWidth="1"/>
    <col min="27" max="16384" width="9" style="44"/>
  </cols>
  <sheetData>
    <row r="2" spans="2:27" ht="18" x14ac:dyDescent="0.25">
      <c r="B2" s="117" t="s">
        <v>0</v>
      </c>
      <c r="C2" s="117"/>
      <c r="D2" s="45"/>
      <c r="E2" s="46"/>
    </row>
    <row r="3" spans="2:27" ht="18" x14ac:dyDescent="0.25">
      <c r="B3" s="237" t="s">
        <v>1</v>
      </c>
      <c r="C3" s="117"/>
      <c r="D3" s="45"/>
      <c r="E3" s="46"/>
    </row>
    <row r="4" spans="2:27" ht="18.75" thickBot="1" x14ac:dyDescent="0.3">
      <c r="B4" s="45"/>
      <c r="C4" s="117"/>
      <c r="D4" s="45"/>
      <c r="E4" s="46"/>
    </row>
    <row r="5" spans="2:27" ht="15.75" x14ac:dyDescent="0.25">
      <c r="B5" s="118" t="s">
        <v>2</v>
      </c>
      <c r="C5" s="173">
        <f>C6+C14</f>
        <v>8050</v>
      </c>
      <c r="D5" s="45"/>
      <c r="E5" s="46"/>
    </row>
    <row r="6" spans="2:27" ht="15.75" x14ac:dyDescent="0.25">
      <c r="B6" s="119" t="s">
        <v>3</v>
      </c>
      <c r="C6" s="174">
        <f>C7+C9</f>
        <v>2550</v>
      </c>
      <c r="D6" s="45"/>
      <c r="E6" s="46"/>
    </row>
    <row r="7" spans="2:27" x14ac:dyDescent="0.2">
      <c r="B7" s="120" t="s">
        <v>4</v>
      </c>
      <c r="C7" s="175">
        <f>C8</f>
        <v>50</v>
      </c>
      <c r="D7" s="45"/>
      <c r="E7" s="46"/>
    </row>
    <row r="8" spans="2:27" x14ac:dyDescent="0.2">
      <c r="B8" s="120" t="s">
        <v>5</v>
      </c>
      <c r="C8" s="161">
        <v>50</v>
      </c>
      <c r="D8" s="45"/>
      <c r="E8" s="46"/>
    </row>
    <row r="9" spans="2:27" x14ac:dyDescent="0.2">
      <c r="B9" s="120" t="s">
        <v>6</v>
      </c>
      <c r="C9" s="175">
        <f>C10+C11+C12+C13</f>
        <v>2500</v>
      </c>
      <c r="D9" s="45"/>
      <c r="E9" s="46"/>
    </row>
    <row r="10" spans="2:27" x14ac:dyDescent="0.2">
      <c r="B10" s="120" t="s">
        <v>7</v>
      </c>
      <c r="C10" s="161"/>
      <c r="D10" s="45"/>
      <c r="E10" s="46"/>
      <c r="AA10" s="121"/>
    </row>
    <row r="11" spans="2:27" x14ac:dyDescent="0.2">
      <c r="B11" s="120" t="s">
        <v>8</v>
      </c>
      <c r="C11" s="161">
        <v>0</v>
      </c>
      <c r="D11" s="45"/>
      <c r="E11" s="46"/>
    </row>
    <row r="12" spans="2:27" x14ac:dyDescent="0.2">
      <c r="B12" s="120" t="s">
        <v>9</v>
      </c>
      <c r="C12" s="161">
        <v>2500</v>
      </c>
      <c r="D12" s="45"/>
      <c r="E12" s="46"/>
    </row>
    <row r="13" spans="2:27" x14ac:dyDescent="0.2">
      <c r="B13" s="120" t="s">
        <v>10</v>
      </c>
      <c r="C13" s="161">
        <v>0</v>
      </c>
      <c r="D13" s="45"/>
      <c r="E13" s="46"/>
    </row>
    <row r="14" spans="2:27" ht="15.75" x14ac:dyDescent="0.25">
      <c r="B14" s="119" t="s">
        <v>11</v>
      </c>
      <c r="C14" s="174">
        <f>C15+C16</f>
        <v>5500</v>
      </c>
      <c r="D14" s="45"/>
      <c r="E14" s="46"/>
    </row>
    <row r="15" spans="2:27" x14ac:dyDescent="0.2">
      <c r="B15" s="120" t="s">
        <v>12</v>
      </c>
      <c r="C15" s="161">
        <v>0</v>
      </c>
      <c r="D15" s="45"/>
      <c r="E15" s="46"/>
    </row>
    <row r="16" spans="2:27" ht="15.75" thickBot="1" x14ac:dyDescent="0.25">
      <c r="B16" s="122" t="s">
        <v>13</v>
      </c>
      <c r="C16" s="172">
        <v>5500</v>
      </c>
      <c r="D16" s="45"/>
      <c r="E16" s="46"/>
    </row>
    <row r="17" spans="2:5" x14ac:dyDescent="0.2">
      <c r="B17" s="46"/>
      <c r="C17" s="46"/>
      <c r="D17" s="45"/>
      <c r="E17" s="46"/>
    </row>
    <row r="18" spans="2:5" x14ac:dyDescent="0.2">
      <c r="D18" s="45"/>
      <c r="E18" s="46"/>
    </row>
    <row r="19" spans="2:5" ht="15.75" thickBot="1" x14ac:dyDescent="0.25">
      <c r="D19" s="45"/>
      <c r="E19" s="46"/>
    </row>
    <row r="20" spans="2:5" ht="15.75" x14ac:dyDescent="0.25">
      <c r="B20" s="118" t="s">
        <v>14</v>
      </c>
      <c r="C20" s="173">
        <f>C21+C23</f>
        <v>8050</v>
      </c>
      <c r="D20" s="45"/>
      <c r="E20" s="46"/>
    </row>
    <row r="21" spans="2:5" ht="15.75" x14ac:dyDescent="0.25">
      <c r="B21" s="119" t="s">
        <v>15</v>
      </c>
      <c r="C21" s="174">
        <f>C22</f>
        <v>8050</v>
      </c>
      <c r="D21" s="45"/>
      <c r="E21" s="46"/>
    </row>
    <row r="22" spans="2:5" x14ac:dyDescent="0.2">
      <c r="B22" s="120" t="s">
        <v>16</v>
      </c>
      <c r="C22" s="161">
        <v>8050</v>
      </c>
      <c r="D22" s="45"/>
      <c r="E22" s="46"/>
    </row>
    <row r="23" spans="2:5" ht="15.75" x14ac:dyDescent="0.25">
      <c r="B23" s="119" t="s">
        <v>17</v>
      </c>
      <c r="C23" s="174">
        <f>C24+C26</f>
        <v>0</v>
      </c>
      <c r="D23" s="45"/>
      <c r="E23" s="46"/>
    </row>
    <row r="24" spans="2:5" x14ac:dyDescent="0.2">
      <c r="B24" s="120" t="s">
        <v>18</v>
      </c>
      <c r="C24" s="175">
        <f>C25</f>
        <v>0</v>
      </c>
      <c r="D24" s="45"/>
      <c r="E24" s="46"/>
    </row>
    <row r="25" spans="2:5" x14ac:dyDescent="0.2">
      <c r="B25" s="120" t="s">
        <v>19</v>
      </c>
      <c r="C25" s="161"/>
      <c r="D25" s="45"/>
      <c r="E25" s="46"/>
    </row>
    <row r="26" spans="2:5" x14ac:dyDescent="0.2">
      <c r="B26" s="120" t="s">
        <v>20</v>
      </c>
      <c r="C26" s="175">
        <f>C27</f>
        <v>0</v>
      </c>
      <c r="D26" s="45"/>
      <c r="E26" s="46"/>
    </row>
    <row r="27" spans="2:5" ht="15.75" thickBot="1" x14ac:dyDescent="0.25">
      <c r="B27" s="122" t="s">
        <v>21</v>
      </c>
      <c r="C27" s="172"/>
      <c r="D27" s="45"/>
      <c r="E27" s="46"/>
    </row>
  </sheetData>
  <sheetProtection password="CDFA" sheet="1" objects="1" scenarios="1"/>
  <phoneticPr fontId="16" type="noConversion"/>
  <printOptions horizontalCentered="1" verticalCentered="1"/>
  <pageMargins left="0.94488188976377963" right="0.74803149606299213" top="0.98425196850393704" bottom="0.98425196850393704" header="0.51181102362204722" footer="0.51181102362204722"/>
  <pageSetup paperSize="9" orientation="portrait" horizontalDpi="300" verticalDpi="300" r:id="rId1"/>
  <headerFooter alignWithMargins="0">
    <oddHeader>&amp;C&amp;A</oddHeader>
    <oddFooter>&amp;L&amp;P&amp;R&amp;D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0"/>
  <sheetViews>
    <sheetView showGridLines="0" zoomScale="75" zoomScaleNormal="75" zoomScaleSheetLayoutView="75" workbookViewId="0">
      <selection activeCell="N1" sqref="A1:N1048576"/>
    </sheetView>
  </sheetViews>
  <sheetFormatPr defaultRowHeight="15" x14ac:dyDescent="0.2"/>
  <cols>
    <col min="1" max="1" width="44.75" style="44" customWidth="1"/>
    <col min="2" max="2" width="14.25" style="44" customWidth="1"/>
    <col min="3" max="4" width="12.625" style="44" bestFit="1" customWidth="1"/>
    <col min="5" max="6" width="12.625" style="44" customWidth="1"/>
    <col min="7" max="7" width="9" style="45"/>
    <col min="8" max="18" width="9" style="44"/>
    <col min="19" max="19" width="20.125" style="44" customWidth="1"/>
    <col min="20" max="16384" width="9" style="44"/>
  </cols>
  <sheetData>
    <row r="1" spans="1:14" ht="18" x14ac:dyDescent="0.25">
      <c r="A1" s="108" t="s">
        <v>120</v>
      </c>
      <c r="B1" s="116" t="s">
        <v>122</v>
      </c>
      <c r="C1" s="116" t="s">
        <v>122</v>
      </c>
      <c r="D1" s="116" t="s">
        <v>122</v>
      </c>
      <c r="E1" s="116" t="s">
        <v>122</v>
      </c>
      <c r="F1" s="116" t="s">
        <v>122</v>
      </c>
    </row>
    <row r="2" spans="1:14" ht="16.5" thickBot="1" x14ac:dyDescent="0.3">
      <c r="A2" s="109"/>
      <c r="B2" s="149">
        <f>NAVODILA!F14</f>
        <v>2000</v>
      </c>
      <c r="C2" s="149">
        <f>NAVODILA!F14+1</f>
        <v>2001</v>
      </c>
      <c r="D2" s="149">
        <f>NAVODILA!F14+2</f>
        <v>2002</v>
      </c>
      <c r="E2" s="149">
        <f>NAVODILA!F14+3</f>
        <v>2003</v>
      </c>
      <c r="F2" s="149">
        <f>NAVODILA!F14+4</f>
        <v>2004</v>
      </c>
    </row>
    <row r="3" spans="1:14" ht="15.75" x14ac:dyDescent="0.25">
      <c r="A3" s="31" t="s">
        <v>2</v>
      </c>
      <c r="B3" s="150">
        <f>B4+B9</f>
        <v>0</v>
      </c>
      <c r="C3" s="150">
        <f>C4+C9</f>
        <v>0</v>
      </c>
      <c r="D3" s="150">
        <f>D4+D9</f>
        <v>0</v>
      </c>
      <c r="E3" s="150">
        <f>E4+E9</f>
        <v>0</v>
      </c>
      <c r="F3" s="151">
        <f>F4+F9</f>
        <v>0</v>
      </c>
    </row>
    <row r="4" spans="1:14" ht="15.75" x14ac:dyDescent="0.25">
      <c r="A4" s="32" t="s">
        <v>3</v>
      </c>
      <c r="B4" s="152">
        <f>B5+B6+B7+B8</f>
        <v>0</v>
      </c>
      <c r="C4" s="152">
        <f>C5+C6+C7+C8</f>
        <v>0</v>
      </c>
      <c r="D4" s="152">
        <f>D5+D6+D7+D8</f>
        <v>0</v>
      </c>
      <c r="E4" s="152">
        <f>E5+E6+E7+E8</f>
        <v>0</v>
      </c>
      <c r="F4" s="153">
        <f>F5+F6+F7+F8</f>
        <v>0</v>
      </c>
      <c r="G4" s="44"/>
    </row>
    <row r="5" spans="1:14" x14ac:dyDescent="0.2">
      <c r="A5" s="33" t="s">
        <v>23</v>
      </c>
      <c r="B5" s="147"/>
      <c r="C5" s="147"/>
      <c r="D5" s="147"/>
      <c r="E5" s="147"/>
      <c r="F5" s="148"/>
      <c r="G5" s="44"/>
    </row>
    <row r="6" spans="1:14" x14ac:dyDescent="0.2">
      <c r="A6" s="33" t="s">
        <v>6</v>
      </c>
      <c r="B6" s="147"/>
      <c r="C6" s="147"/>
      <c r="D6" s="147"/>
      <c r="E6" s="147"/>
      <c r="F6" s="148"/>
      <c r="G6" s="44"/>
    </row>
    <row r="7" spans="1:14" x14ac:dyDescent="0.2">
      <c r="A7" s="33" t="s">
        <v>24</v>
      </c>
      <c r="B7" s="147"/>
      <c r="C7" s="147"/>
      <c r="D7" s="147"/>
      <c r="E7" s="147"/>
      <c r="F7" s="148"/>
      <c r="G7" s="44"/>
    </row>
    <row r="8" spans="1:14" x14ac:dyDescent="0.2">
      <c r="A8" s="33" t="s">
        <v>109</v>
      </c>
      <c r="B8" s="147"/>
      <c r="C8" s="147"/>
      <c r="D8" s="147"/>
      <c r="E8" s="147"/>
      <c r="F8" s="148"/>
    </row>
    <row r="9" spans="1:14" ht="15.75" x14ac:dyDescent="0.25">
      <c r="A9" s="32" t="s">
        <v>11</v>
      </c>
      <c r="B9" s="152">
        <f>B10+B11+B12+B13+B14+B15</f>
        <v>0</v>
      </c>
      <c r="C9" s="152">
        <f>C10+C11+C12+C13+C14+C15</f>
        <v>0</v>
      </c>
      <c r="D9" s="152">
        <f>D10+D11+D12+D13+D14+D15</f>
        <v>0</v>
      </c>
      <c r="E9" s="152">
        <f>E10+E11+E12+E13+E14+E15</f>
        <v>0</v>
      </c>
      <c r="F9" s="153">
        <f>F10+F11+F12+F13+F14+F15</f>
        <v>0</v>
      </c>
    </row>
    <row r="10" spans="1:14" x14ac:dyDescent="0.2">
      <c r="A10" s="33" t="s">
        <v>12</v>
      </c>
      <c r="B10" s="147"/>
      <c r="C10" s="147"/>
      <c r="D10" s="147"/>
      <c r="E10" s="147"/>
      <c r="F10" s="148"/>
      <c r="N10" s="44" t="s">
        <v>176</v>
      </c>
    </row>
    <row r="11" spans="1:14" x14ac:dyDescent="0.2">
      <c r="A11" s="33" t="s">
        <v>25</v>
      </c>
      <c r="B11" s="147"/>
      <c r="C11" s="147"/>
      <c r="D11" s="147"/>
      <c r="E11" s="147"/>
      <c r="F11" s="148"/>
    </row>
    <row r="12" spans="1:14" x14ac:dyDescent="0.2">
      <c r="A12" s="33" t="s">
        <v>26</v>
      </c>
      <c r="B12" s="147"/>
      <c r="C12" s="147"/>
      <c r="D12" s="147"/>
      <c r="E12" s="147"/>
      <c r="F12" s="148"/>
      <c r="G12" s="44"/>
    </row>
    <row r="13" spans="1:14" x14ac:dyDescent="0.2">
      <c r="A13" s="30" t="s">
        <v>27</v>
      </c>
      <c r="B13" s="147"/>
      <c r="C13" s="147"/>
      <c r="D13" s="147"/>
      <c r="E13" s="147"/>
      <c r="F13" s="148"/>
    </row>
    <row r="14" spans="1:14" x14ac:dyDescent="0.2">
      <c r="A14" s="30" t="s">
        <v>13</v>
      </c>
      <c r="B14" s="147"/>
      <c r="C14" s="147"/>
      <c r="D14" s="147"/>
      <c r="E14" s="147"/>
      <c r="F14" s="148"/>
    </row>
    <row r="15" spans="1:14" ht="15.75" thickBot="1" x14ac:dyDescent="0.25">
      <c r="A15" s="35" t="s">
        <v>110</v>
      </c>
      <c r="B15" s="145"/>
      <c r="C15" s="145"/>
      <c r="D15" s="145"/>
      <c r="E15" s="145"/>
      <c r="F15" s="146"/>
    </row>
    <row r="16" spans="1:14" ht="15.75" thickBot="1" x14ac:dyDescent="0.25">
      <c r="A16" s="28"/>
      <c r="B16" s="276" t="str">
        <f>IF(B3=B17,"","NAROBE")</f>
        <v/>
      </c>
      <c r="C16" s="276" t="str">
        <f>IF(C3=C17,"","NAROBE")</f>
        <v/>
      </c>
      <c r="D16" s="276" t="str">
        <f>IF(D3=D17,"","NAROBE")</f>
        <v/>
      </c>
      <c r="E16" s="276" t="str">
        <f>IF(E3=E17,"","NAROBE")</f>
        <v/>
      </c>
      <c r="F16" s="276" t="str">
        <f>IF(F3=F17,"","NAROBE")</f>
        <v/>
      </c>
    </row>
    <row r="17" spans="1:7" ht="15.75" x14ac:dyDescent="0.25">
      <c r="A17" s="34" t="s">
        <v>14</v>
      </c>
      <c r="B17" s="150">
        <f>B18+B24</f>
        <v>0</v>
      </c>
      <c r="C17" s="150">
        <f>C18+C24</f>
        <v>0</v>
      </c>
      <c r="D17" s="151">
        <f>D18+D24</f>
        <v>0</v>
      </c>
      <c r="E17" s="151">
        <f>E18+E24</f>
        <v>0</v>
      </c>
      <c r="F17" s="151">
        <f>F18+F24</f>
        <v>0</v>
      </c>
      <c r="G17" s="44"/>
    </row>
    <row r="18" spans="1:7" ht="15.75" x14ac:dyDescent="0.25">
      <c r="A18" s="29" t="s">
        <v>15</v>
      </c>
      <c r="B18" s="152">
        <f>SUM(B19:B23)</f>
        <v>0</v>
      </c>
      <c r="C18" s="152">
        <f>SUM(C19:C23)</f>
        <v>0</v>
      </c>
      <c r="D18" s="153">
        <f>SUM(D19:D23)</f>
        <v>0</v>
      </c>
      <c r="E18" s="153">
        <f>SUM(E19:E23)</f>
        <v>0</v>
      </c>
      <c r="F18" s="153">
        <f>SUM(F19:F23)</f>
        <v>0</v>
      </c>
      <c r="G18" s="44"/>
    </row>
    <row r="19" spans="1:7" x14ac:dyDescent="0.2">
      <c r="A19" s="30" t="s">
        <v>28</v>
      </c>
      <c r="B19" s="147"/>
      <c r="C19" s="147"/>
      <c r="D19" s="148"/>
      <c r="E19" s="148"/>
      <c r="F19" s="148"/>
      <c r="G19" s="44"/>
    </row>
    <row r="20" spans="1:7" x14ac:dyDescent="0.2">
      <c r="A20" s="30" t="s">
        <v>29</v>
      </c>
      <c r="B20" s="147">
        <v>0</v>
      </c>
      <c r="C20" s="147"/>
      <c r="D20" s="148"/>
      <c r="E20" s="148"/>
      <c r="F20" s="148"/>
      <c r="G20" s="44"/>
    </row>
    <row r="21" spans="1:7" x14ac:dyDescent="0.2">
      <c r="A21" s="30" t="s">
        <v>30</v>
      </c>
      <c r="B21" s="147"/>
      <c r="C21" s="147"/>
      <c r="D21" s="148"/>
      <c r="E21" s="148"/>
      <c r="F21" s="148"/>
      <c r="G21" s="44"/>
    </row>
    <row r="22" spans="1:7" x14ac:dyDescent="0.2">
      <c r="A22" s="30" t="s">
        <v>111</v>
      </c>
      <c r="B22" s="147"/>
      <c r="C22" s="147"/>
      <c r="D22" s="148"/>
      <c r="E22" s="148"/>
      <c r="F22" s="148"/>
      <c r="G22" s="44"/>
    </row>
    <row r="23" spans="1:7" x14ac:dyDescent="0.2">
      <c r="A23" s="30" t="s">
        <v>31</v>
      </c>
      <c r="B23" s="147"/>
      <c r="C23" s="147"/>
      <c r="D23" s="148"/>
      <c r="E23" s="148"/>
      <c r="F23" s="148"/>
      <c r="G23" s="44"/>
    </row>
    <row r="24" spans="1:7" ht="15.75" x14ac:dyDescent="0.25">
      <c r="A24" s="29" t="s">
        <v>17</v>
      </c>
      <c r="B24" s="152">
        <f>B25+B26+B27+B28</f>
        <v>0</v>
      </c>
      <c r="C24" s="152">
        <f>C25+C26+C27+C28</f>
        <v>0</v>
      </c>
      <c r="D24" s="152">
        <f>D25+D26+D27+D28</f>
        <v>0</v>
      </c>
      <c r="E24" s="152">
        <f>E25+E26+E27+E28</f>
        <v>0</v>
      </c>
      <c r="F24" s="152">
        <f>F25+F26+F27+F28</f>
        <v>0</v>
      </c>
    </row>
    <row r="25" spans="1:7" x14ac:dyDescent="0.2">
      <c r="A25" s="30" t="s">
        <v>112</v>
      </c>
      <c r="B25" s="147"/>
      <c r="C25" s="147"/>
      <c r="D25" s="148"/>
      <c r="E25" s="148"/>
      <c r="F25" s="148"/>
    </row>
    <row r="26" spans="1:7" x14ac:dyDescent="0.2">
      <c r="A26" s="30" t="s">
        <v>113</v>
      </c>
      <c r="B26" s="147"/>
      <c r="C26" s="147"/>
      <c r="D26" s="148"/>
      <c r="E26" s="148"/>
      <c r="F26" s="148"/>
    </row>
    <row r="27" spans="1:7" x14ac:dyDescent="0.2">
      <c r="A27" s="30" t="s">
        <v>150</v>
      </c>
      <c r="B27" s="147"/>
      <c r="C27" s="147"/>
      <c r="D27" s="148"/>
      <c r="E27" s="148"/>
      <c r="F27" s="148"/>
    </row>
    <row r="28" spans="1:7" ht="15.75" thickBot="1" x14ac:dyDescent="0.25">
      <c r="A28" s="35" t="s">
        <v>114</v>
      </c>
      <c r="B28" s="145"/>
      <c r="C28" s="145"/>
      <c r="D28" s="146"/>
      <c r="E28" s="146"/>
      <c r="F28" s="146"/>
    </row>
    <row r="29" spans="1:7" x14ac:dyDescent="0.2">
      <c r="A29" s="28"/>
      <c r="C29" s="45"/>
      <c r="D29" s="46"/>
      <c r="E29" s="46"/>
      <c r="F29" s="46"/>
    </row>
    <row r="30" spans="1:7" x14ac:dyDescent="0.2">
      <c r="A30" s="275"/>
      <c r="B30" s="45"/>
      <c r="C30" s="45"/>
      <c r="D30" s="46"/>
      <c r="E30" s="46"/>
      <c r="F30" s="46"/>
    </row>
  </sheetData>
  <sheetProtection password="CDFA" sheet="1" objects="1" scenarios="1"/>
  <phoneticPr fontId="16" type="noConversion"/>
  <printOptions horizontalCentered="1" verticalCentered="1"/>
  <pageMargins left="0.74803149606299213" right="0.74803149606299213" top="0.98425196850393704" bottom="0.98425196850393704" header="0.51181102362204722" footer="0.51181102362204722"/>
  <pageSetup paperSize="9" scale="89" fitToWidth="2" orientation="landscape" horizontalDpi="300" verticalDpi="300" r:id="rId1"/>
  <headerFooter alignWithMargins="0">
    <oddHeader>&amp;A</oddHeader>
    <oddFooter>&amp;L&amp;P&amp;R&amp;D</oddFooter>
  </headerFooter>
  <colBreaks count="1" manualBreakCount="1">
    <brk id="6" max="32"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J30"/>
  <sheetViews>
    <sheetView showGridLines="0" topLeftCell="D4" zoomScale="75" zoomScaleNormal="75" zoomScaleSheetLayoutView="25" workbookViewId="0">
      <selection activeCell="S24" sqref="S24"/>
    </sheetView>
  </sheetViews>
  <sheetFormatPr defaultRowHeight="15" x14ac:dyDescent="0.2"/>
  <cols>
    <col min="1" max="1" width="51" style="44" bestFit="1" customWidth="1"/>
    <col min="2" max="4" width="12.625" style="44" bestFit="1" customWidth="1"/>
    <col min="5" max="6" width="12.625" style="44" customWidth="1"/>
    <col min="7" max="30" width="9" style="44"/>
    <col min="31" max="31" width="9.125" style="44" customWidth="1"/>
    <col min="32" max="32" width="9" style="44"/>
    <col min="33" max="33" width="6.125" style="44" customWidth="1"/>
    <col min="34" max="16384" width="9" style="44"/>
  </cols>
  <sheetData>
    <row r="1" spans="1:36" ht="18" x14ac:dyDescent="0.25">
      <c r="A1" s="47" t="s">
        <v>119</v>
      </c>
      <c r="B1" s="48" t="s">
        <v>123</v>
      </c>
      <c r="C1" s="48" t="s">
        <v>123</v>
      </c>
      <c r="D1" s="48" t="s">
        <v>123</v>
      </c>
      <c r="E1" s="48" t="s">
        <v>123</v>
      </c>
      <c r="F1" s="48" t="s">
        <v>123</v>
      </c>
    </row>
    <row r="2" spans="1:36" ht="16.5" thickBot="1" x14ac:dyDescent="0.3">
      <c r="A2" s="49"/>
      <c r="B2" s="149">
        <f>'BIL. STANJA'!B2</f>
        <v>2000</v>
      </c>
      <c r="C2" s="149">
        <f>'BIL. STANJA'!C2</f>
        <v>2001</v>
      </c>
      <c r="D2" s="149">
        <f>'BIL. STANJA'!D2</f>
        <v>2002</v>
      </c>
      <c r="E2" s="149">
        <f>'BIL. STANJA'!E2</f>
        <v>2003</v>
      </c>
      <c r="F2" s="149">
        <f>'BIL. STANJA'!F2</f>
        <v>2004</v>
      </c>
    </row>
    <row r="3" spans="1:36" ht="15.75" x14ac:dyDescent="0.25">
      <c r="A3" s="34" t="s">
        <v>151</v>
      </c>
      <c r="B3" s="150">
        <f>B4+B5</f>
        <v>6750</v>
      </c>
      <c r="C3" s="150">
        <f>C4+C5</f>
        <v>81000</v>
      </c>
      <c r="D3" s="150">
        <f>D4+D5</f>
        <v>0</v>
      </c>
      <c r="E3" s="150">
        <f>E4+E5</f>
        <v>0</v>
      </c>
      <c r="F3" s="151">
        <f>F4+F5</f>
        <v>0</v>
      </c>
    </row>
    <row r="4" spans="1:36" x14ac:dyDescent="0.2">
      <c r="A4" s="30" t="s">
        <v>34</v>
      </c>
      <c r="B4" s="147">
        <v>6750</v>
      </c>
      <c r="C4" s="147">
        <v>81000</v>
      </c>
      <c r="D4" s="147"/>
      <c r="E4" s="147"/>
      <c r="F4" s="148"/>
    </row>
    <row r="5" spans="1:36" ht="15.75" x14ac:dyDescent="0.25">
      <c r="A5" s="30" t="s">
        <v>35</v>
      </c>
      <c r="B5" s="147"/>
      <c r="C5" s="159"/>
      <c r="D5" s="147"/>
      <c r="E5" s="147"/>
      <c r="F5" s="148"/>
      <c r="AF5" s="26"/>
      <c r="AG5" s="50"/>
    </row>
    <row r="6" spans="1:36" ht="15.75" x14ac:dyDescent="0.25">
      <c r="A6" s="29" t="s">
        <v>152</v>
      </c>
      <c r="B6" s="271"/>
      <c r="C6" s="271"/>
      <c r="D6" s="271"/>
      <c r="E6" s="271"/>
      <c r="F6" s="272"/>
      <c r="AF6" s="26"/>
      <c r="AG6" s="50"/>
    </row>
    <row r="7" spans="1:36" ht="18" x14ac:dyDescent="0.25">
      <c r="A7" s="155" t="s">
        <v>153</v>
      </c>
      <c r="B7" s="266">
        <f>B3+B6</f>
        <v>6750</v>
      </c>
      <c r="C7" s="266">
        <f>C3+C6</f>
        <v>81000</v>
      </c>
      <c r="D7" s="266">
        <f>D3+D6</f>
        <v>0</v>
      </c>
      <c r="E7" s="266">
        <f>E3+E6</f>
        <v>0</v>
      </c>
      <c r="F7" s="267">
        <f>F3+F6</f>
        <v>0</v>
      </c>
      <c r="AF7" s="26"/>
      <c r="AG7" s="50"/>
    </row>
    <row r="8" spans="1:36" ht="15.75" x14ac:dyDescent="0.25">
      <c r="A8" s="169"/>
      <c r="B8" s="168"/>
      <c r="C8" s="168"/>
      <c r="D8" s="168"/>
      <c r="E8" s="168"/>
      <c r="F8" s="170"/>
      <c r="AF8" s="51"/>
      <c r="AG8" s="50"/>
    </row>
    <row r="9" spans="1:36" ht="15.75" x14ac:dyDescent="0.25">
      <c r="A9" s="52" t="s">
        <v>156</v>
      </c>
      <c r="B9" s="152">
        <f>B10+B11+B12</f>
        <v>2410</v>
      </c>
      <c r="C9" s="152">
        <f>C10+C11+C12</f>
        <v>28920</v>
      </c>
      <c r="D9" s="152">
        <f>D10+D11+D12</f>
        <v>0</v>
      </c>
      <c r="E9" s="152">
        <f>E10+E11+E12</f>
        <v>0</v>
      </c>
      <c r="F9" s="153">
        <f>F10+F11+F12</f>
        <v>0</v>
      </c>
      <c r="AF9" s="51"/>
      <c r="AG9" s="50"/>
    </row>
    <row r="10" spans="1:36" x14ac:dyDescent="0.2">
      <c r="A10" s="53" t="s">
        <v>154</v>
      </c>
      <c r="B10" s="147"/>
      <c r="C10" s="147"/>
      <c r="D10" s="147"/>
      <c r="E10" s="147"/>
      <c r="F10" s="148"/>
      <c r="AF10" s="26"/>
      <c r="AG10" s="50"/>
    </row>
    <row r="11" spans="1:36" x14ac:dyDescent="0.2">
      <c r="A11" s="54" t="s">
        <v>155</v>
      </c>
      <c r="B11" s="147">
        <v>400</v>
      </c>
      <c r="C11" s="147">
        <v>4800</v>
      </c>
      <c r="D11" s="147"/>
      <c r="E11" s="147"/>
      <c r="F11" s="148"/>
      <c r="AF11" s="26"/>
      <c r="AG11" s="50"/>
    </row>
    <row r="12" spans="1:36" ht="15.75" x14ac:dyDescent="0.25">
      <c r="A12" s="54" t="s">
        <v>116</v>
      </c>
      <c r="B12" s="271">
        <v>2010</v>
      </c>
      <c r="C12" s="271">
        <v>24120</v>
      </c>
      <c r="D12" s="271"/>
      <c r="E12" s="271"/>
      <c r="F12" s="272"/>
      <c r="AF12" s="26"/>
      <c r="AG12" s="50"/>
    </row>
    <row r="13" spans="1:36" ht="15.75" x14ac:dyDescent="0.25">
      <c r="A13" s="52" t="s">
        <v>137</v>
      </c>
      <c r="B13" s="268">
        <f>B14+B15</f>
        <v>2520</v>
      </c>
      <c r="C13" s="268">
        <f>C14+C15</f>
        <v>30240</v>
      </c>
      <c r="D13" s="268">
        <f>D14+D15</f>
        <v>0</v>
      </c>
      <c r="E13" s="268">
        <f>E14+E15</f>
        <v>0</v>
      </c>
      <c r="F13" s="174">
        <f>F14+F15</f>
        <v>0</v>
      </c>
      <c r="AI13" s="26"/>
      <c r="AJ13" s="50"/>
    </row>
    <row r="14" spans="1:36" x14ac:dyDescent="0.2">
      <c r="A14" s="54" t="s">
        <v>117</v>
      </c>
      <c r="B14" s="160">
        <v>2400</v>
      </c>
      <c r="C14" s="160">
        <v>28800</v>
      </c>
      <c r="D14" s="160"/>
      <c r="E14" s="160"/>
      <c r="F14" s="161"/>
      <c r="AI14" s="26"/>
      <c r="AJ14" s="50"/>
    </row>
    <row r="15" spans="1:36" x14ac:dyDescent="0.2">
      <c r="A15" s="54" t="s">
        <v>118</v>
      </c>
      <c r="B15" s="160">
        <v>120</v>
      </c>
      <c r="C15" s="160">
        <v>1440</v>
      </c>
      <c r="D15" s="160"/>
      <c r="E15" s="160"/>
      <c r="F15" s="161"/>
      <c r="AI15" s="26"/>
      <c r="AJ15" s="50"/>
    </row>
    <row r="16" spans="1:36" ht="15.75" x14ac:dyDescent="0.25">
      <c r="A16" s="154" t="s">
        <v>157</v>
      </c>
      <c r="B16" s="159">
        <v>1548</v>
      </c>
      <c r="C16" s="159">
        <v>18576</v>
      </c>
      <c r="D16" s="159"/>
      <c r="E16" s="159"/>
      <c r="F16" s="162"/>
      <c r="AI16" s="27"/>
    </row>
    <row r="17" spans="1:6" ht="15.75" x14ac:dyDescent="0.25">
      <c r="A17" s="154" t="s">
        <v>158</v>
      </c>
      <c r="B17" s="273"/>
      <c r="C17" s="273"/>
      <c r="D17" s="273"/>
      <c r="E17" s="273"/>
      <c r="F17" s="274"/>
    </row>
    <row r="18" spans="1:6" ht="15.75" x14ac:dyDescent="0.25">
      <c r="A18" s="154" t="s">
        <v>159</v>
      </c>
      <c r="B18" s="273"/>
      <c r="C18" s="273"/>
      <c r="D18" s="273"/>
      <c r="E18" s="273"/>
      <c r="F18" s="274"/>
    </row>
    <row r="19" spans="1:6" ht="15.75" x14ac:dyDescent="0.25">
      <c r="A19" s="52" t="s">
        <v>160</v>
      </c>
      <c r="B19" s="160"/>
      <c r="C19" s="160"/>
      <c r="D19" s="160"/>
      <c r="E19" s="160"/>
      <c r="F19" s="161"/>
    </row>
    <row r="20" spans="1:6" ht="18" x14ac:dyDescent="0.25">
      <c r="A20" s="156" t="s">
        <v>161</v>
      </c>
      <c r="B20" s="269">
        <f>B7-B9-B13-B16-B17-B18-B19</f>
        <v>272</v>
      </c>
      <c r="C20" s="269">
        <f>C7-C9-C13-C16-C17-C18-C19</f>
        <v>3264</v>
      </c>
      <c r="D20" s="269">
        <f>D7-D9-D13-D16-D17-D18-D19</f>
        <v>0</v>
      </c>
      <c r="E20" s="269">
        <f>E7-E9-E13-E16-E17-E18-E19</f>
        <v>0</v>
      </c>
      <c r="F20" s="270">
        <f>F7-F9-F13-F16-F17-F18-F19</f>
        <v>0</v>
      </c>
    </row>
    <row r="21" spans="1:6" ht="15.75" x14ac:dyDescent="0.25">
      <c r="A21" s="52" t="s">
        <v>162</v>
      </c>
      <c r="B21" s="160"/>
      <c r="C21" s="160"/>
      <c r="D21" s="160"/>
      <c r="E21" s="160"/>
      <c r="F21" s="161"/>
    </row>
    <row r="22" spans="1:6" ht="15.75" x14ac:dyDescent="0.25">
      <c r="A22" s="52" t="s">
        <v>163</v>
      </c>
      <c r="B22" s="160"/>
      <c r="C22" s="160"/>
      <c r="D22" s="160"/>
      <c r="E22" s="160"/>
      <c r="F22" s="161"/>
    </row>
    <row r="23" spans="1:6" ht="15.75" x14ac:dyDescent="0.25">
      <c r="A23" s="52" t="s">
        <v>138</v>
      </c>
      <c r="B23" s="160"/>
      <c r="C23" s="160"/>
      <c r="D23" s="160"/>
      <c r="E23" s="160"/>
      <c r="F23" s="161"/>
    </row>
    <row r="24" spans="1:6" ht="18" x14ac:dyDescent="0.25">
      <c r="A24" s="156" t="s">
        <v>164</v>
      </c>
      <c r="B24" s="269">
        <f>B20+B21-B22-B23</f>
        <v>272</v>
      </c>
      <c r="C24" s="269">
        <f>C20+C21-C22-C23</f>
        <v>3264</v>
      </c>
      <c r="D24" s="269">
        <f>D20+D21-D22-D23</f>
        <v>0</v>
      </c>
      <c r="E24" s="269">
        <f>E20+E21-E22-E23</f>
        <v>0</v>
      </c>
      <c r="F24" s="270">
        <f>F20+F21-F22-F23</f>
        <v>0</v>
      </c>
    </row>
    <row r="25" spans="1:6" ht="15.75" x14ac:dyDescent="0.25">
      <c r="A25" s="52" t="s">
        <v>104</v>
      </c>
      <c r="B25" s="160"/>
      <c r="C25" s="160"/>
      <c r="D25" s="160"/>
      <c r="E25" s="160"/>
      <c r="F25" s="161"/>
    </row>
    <row r="26" spans="1:6" ht="15.75" x14ac:dyDescent="0.25">
      <c r="A26" s="52" t="s">
        <v>106</v>
      </c>
      <c r="B26" s="160"/>
      <c r="C26" s="160"/>
      <c r="D26" s="160"/>
      <c r="E26" s="160"/>
      <c r="F26" s="161"/>
    </row>
    <row r="27" spans="1:6" ht="18" x14ac:dyDescent="0.25">
      <c r="A27" s="157" t="s">
        <v>165</v>
      </c>
      <c r="B27" s="163">
        <f>B24+B25-B26</f>
        <v>272</v>
      </c>
      <c r="C27" s="163">
        <f>C24+C25-C26</f>
        <v>3264</v>
      </c>
      <c r="D27" s="163">
        <f>D24+D25-D26</f>
        <v>0</v>
      </c>
      <c r="E27" s="163">
        <f>E24+E25-E26</f>
        <v>0</v>
      </c>
      <c r="F27" s="171">
        <f>F24+F25-F26</f>
        <v>0</v>
      </c>
    </row>
    <row r="28" spans="1:6" ht="15.75" x14ac:dyDescent="0.25">
      <c r="A28" s="55" t="s">
        <v>36</v>
      </c>
      <c r="B28" s="164">
        <f>IF(B27&gt;0,B27*0.25,0)</f>
        <v>68</v>
      </c>
      <c r="C28" s="164">
        <f>IF(C27&gt;0,C27*0.25,0)</f>
        <v>816</v>
      </c>
      <c r="D28" s="164">
        <f>IF(D27&gt;0,D27*0.25,0)</f>
        <v>0</v>
      </c>
      <c r="E28" s="164">
        <f>IF(E27&gt;0,E27*0.25,0)</f>
        <v>0</v>
      </c>
      <c r="F28" s="165">
        <f>IF(F27&gt;0,F27*0.25,0)</f>
        <v>0</v>
      </c>
    </row>
    <row r="29" spans="1:6" ht="18.75" thickBot="1" x14ac:dyDescent="0.3">
      <c r="A29" s="158" t="s">
        <v>37</v>
      </c>
      <c r="B29" s="166">
        <f>B27-B28</f>
        <v>204</v>
      </c>
      <c r="C29" s="166">
        <f>C27-C28</f>
        <v>2448</v>
      </c>
      <c r="D29" s="166">
        <f>D27-D28</f>
        <v>0</v>
      </c>
      <c r="E29" s="166">
        <f>E27-E28</f>
        <v>0</v>
      </c>
      <c r="F29" s="167">
        <f>F27-F28</f>
        <v>0</v>
      </c>
    </row>
    <row r="30" spans="1:6" ht="6.75" customHeight="1" x14ac:dyDescent="0.2">
      <c r="A30" s="49"/>
      <c r="B30" s="49"/>
      <c r="C30" s="49"/>
      <c r="D30" s="49"/>
      <c r="E30" s="49"/>
      <c r="F30" s="49"/>
    </row>
  </sheetData>
  <sheetProtection password="CDFA" sheet="1" objects="1" scenarios="1"/>
  <phoneticPr fontId="16" type="noConversion"/>
  <printOptions horizontalCentered="1" verticalCentered="1"/>
  <pageMargins left="0.98425196850393704" right="0.74803149606299213" top="0.98425196850393704" bottom="0.98425196850393704" header="0.51181102362204722" footer="0.78740157480314965"/>
  <pageSetup paperSize="9" fitToWidth="3" orientation="landscape" horizontalDpi="300" verticalDpi="300" r:id="rId1"/>
  <headerFooter alignWithMargins="0">
    <oddHeader>&amp;C&amp;A</oddHeader>
    <oddFooter>&amp;L&amp;P&amp;R&amp;D</oddFooter>
  </headerFooter>
  <colBreaks count="1" manualBreakCount="1">
    <brk id="6" max="28"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28"/>
  <sheetViews>
    <sheetView showGridLines="0" tabSelected="1" zoomScale="75" workbookViewId="0">
      <selection activeCell="C2" sqref="C2"/>
    </sheetView>
  </sheetViews>
  <sheetFormatPr defaultRowHeight="15.75" x14ac:dyDescent="0.25"/>
  <cols>
    <col min="1" max="1" width="56.75" style="56" customWidth="1"/>
    <col min="2" max="2" width="15.625" style="56" customWidth="1"/>
    <col min="3" max="4" width="15.125" style="56" customWidth="1"/>
    <col min="5" max="5" width="9.75" style="56" customWidth="1"/>
    <col min="6" max="6" width="9.5" style="56" bestFit="1" customWidth="1"/>
    <col min="7" max="16384" width="9" style="56"/>
  </cols>
  <sheetData>
    <row r="1" spans="1:7" x14ac:dyDescent="0.25">
      <c r="A1" s="58"/>
      <c r="B1" s="58"/>
      <c r="C1" s="60" t="s">
        <v>140</v>
      </c>
      <c r="D1" s="58"/>
    </row>
    <row r="2" spans="1:7" s="57" customFormat="1" x14ac:dyDescent="0.25">
      <c r="A2" s="186"/>
      <c r="B2" s="187">
        <f>'BIL. STANJA'!B2</f>
        <v>2000</v>
      </c>
      <c r="C2" s="187">
        <f>'BIL. STANJA'!C2</f>
        <v>2001</v>
      </c>
      <c r="D2" s="187">
        <f>'BIL. STANJA'!D2</f>
        <v>2002</v>
      </c>
      <c r="E2" s="187">
        <f>'BIL. STANJA'!E2</f>
        <v>2003</v>
      </c>
      <c r="F2" s="187">
        <f>'BIL. STANJA'!F2</f>
        <v>2004</v>
      </c>
    </row>
    <row r="3" spans="1:7" x14ac:dyDescent="0.25">
      <c r="A3" s="191" t="s">
        <v>38</v>
      </c>
      <c r="B3" s="207">
        <f>'IZKAZ USPEHA'!B7+'IZKAZ USPEHA'!B21+'IZKAZ USPEHA'!B25</f>
        <v>6750</v>
      </c>
      <c r="C3" s="207">
        <f>'IZKAZ USPEHA'!C7+'IZKAZ USPEHA'!C21+'IZKAZ USPEHA'!C25</f>
        <v>81000</v>
      </c>
      <c r="D3" s="207">
        <f>'IZKAZ USPEHA'!D7+'IZKAZ USPEHA'!D21+'IZKAZ USPEHA'!D25</f>
        <v>0</v>
      </c>
      <c r="E3" s="207">
        <f>'IZKAZ USPEHA'!E7+'IZKAZ USPEHA'!E21+'IZKAZ USPEHA'!E25</f>
        <v>0</v>
      </c>
      <c r="F3" s="207">
        <f>'IZKAZ USPEHA'!F7+'IZKAZ USPEHA'!F21+'IZKAZ USPEHA'!F25</f>
        <v>0</v>
      </c>
    </row>
    <row r="4" spans="1:7" x14ac:dyDescent="0.25">
      <c r="A4" s="191" t="s">
        <v>39</v>
      </c>
      <c r="B4" s="207">
        <f>B3-B5</f>
        <v>6478</v>
      </c>
      <c r="C4" s="207">
        <f>C3-C5</f>
        <v>77736</v>
      </c>
      <c r="D4" s="207">
        <f>D3-D5</f>
        <v>0</v>
      </c>
      <c r="E4" s="207">
        <f>E3-E5</f>
        <v>0</v>
      </c>
      <c r="F4" s="207">
        <f>F3-F5</f>
        <v>0</v>
      </c>
    </row>
    <row r="5" spans="1:7" x14ac:dyDescent="0.25">
      <c r="A5" s="191" t="s">
        <v>165</v>
      </c>
      <c r="B5" s="207">
        <f>'IZKAZ USPEHA'!B27</f>
        <v>272</v>
      </c>
      <c r="C5" s="207">
        <f>'IZKAZ USPEHA'!C27</f>
        <v>3264</v>
      </c>
      <c r="D5" s="207">
        <f>'IZKAZ USPEHA'!D27</f>
        <v>0</v>
      </c>
      <c r="E5" s="207">
        <f>'IZKAZ USPEHA'!E27</f>
        <v>0</v>
      </c>
      <c r="F5" s="207">
        <f>'IZKAZ USPEHA'!F27</f>
        <v>0</v>
      </c>
    </row>
    <row r="6" spans="1:7" x14ac:dyDescent="0.25">
      <c r="A6" s="191" t="s">
        <v>179</v>
      </c>
      <c r="B6" s="207">
        <f>'IZKAZ USPEHA'!B29</f>
        <v>204</v>
      </c>
      <c r="C6" s="207">
        <f>'IZKAZ USPEHA'!C29</f>
        <v>2448</v>
      </c>
      <c r="D6" s="207">
        <f>'IZKAZ USPEHA'!D29</f>
        <v>0</v>
      </c>
      <c r="E6" s="207">
        <f>'IZKAZ USPEHA'!E29</f>
        <v>0</v>
      </c>
      <c r="F6" s="207">
        <f>'IZKAZ USPEHA'!F29</f>
        <v>0</v>
      </c>
    </row>
    <row r="7" spans="1:7" x14ac:dyDescent="0.25">
      <c r="A7" s="58"/>
      <c r="B7" s="58"/>
      <c r="C7" s="58"/>
      <c r="D7" s="58"/>
      <c r="E7" s="58"/>
    </row>
    <row r="8" spans="1:7" x14ac:dyDescent="0.25">
      <c r="A8" s="189" t="s">
        <v>40</v>
      </c>
      <c r="B8" s="58"/>
      <c r="C8" s="60" t="s">
        <v>140</v>
      </c>
      <c r="D8" s="58"/>
      <c r="E8" s="58"/>
    </row>
    <row r="9" spans="1:7" x14ac:dyDescent="0.25">
      <c r="A9" s="58"/>
      <c r="B9" s="190">
        <f>'BIL. STANJA'!B2</f>
        <v>2000</v>
      </c>
      <c r="C9" s="190">
        <f>'BIL. STANJA'!C2</f>
        <v>2001</v>
      </c>
      <c r="D9" s="190">
        <f>'BIL. STANJA'!D2</f>
        <v>2002</v>
      </c>
      <c r="E9" s="190">
        <f>'BIL. STANJA'!E2</f>
        <v>2003</v>
      </c>
      <c r="F9" s="190">
        <f>'BIL. STANJA'!F2</f>
        <v>2004</v>
      </c>
    </row>
    <row r="10" spans="1:7" x14ac:dyDescent="0.25">
      <c r="A10" s="193" t="s">
        <v>41</v>
      </c>
      <c r="B10" s="208" t="str">
        <f>IF('BIL. STANJA'!B17=0,"",'BIL. STANJA'!B18/'BIL. STANJA'!B17)</f>
        <v/>
      </c>
      <c r="C10" s="208" t="str">
        <f>IF('BIL. STANJA'!C17=0,"",'BIL. STANJA'!C18/'BIL. STANJA'!C17)</f>
        <v/>
      </c>
      <c r="D10" s="208" t="str">
        <f>IF('BIL. STANJA'!D17=0,"",'BIL. STANJA'!D18/'BIL. STANJA'!D17)</f>
        <v/>
      </c>
      <c r="E10" s="208" t="str">
        <f>IF('BIL. STANJA'!E17=0,"",'BIL. STANJA'!E18/'BIL. STANJA'!E17)</f>
        <v/>
      </c>
      <c r="F10" s="208" t="str">
        <f>IF('BIL. STANJA'!F17=0,"",'BIL. STANJA'!F18/'BIL. STANJA'!F17)</f>
        <v/>
      </c>
    </row>
    <row r="11" spans="1:7" x14ac:dyDescent="0.25">
      <c r="A11" s="193" t="s">
        <v>42</v>
      </c>
      <c r="B11" s="208" t="str">
        <f>IF('BIL. STANJA'!B18=0,"",B6/'BIL. STANJA'!B18)</f>
        <v/>
      </c>
      <c r="C11" s="208" t="str">
        <f>IF('BIL. STANJA'!C18=0,"",C6/'BIL. STANJA'!C18)</f>
        <v/>
      </c>
      <c r="D11" s="208" t="str">
        <f>IF('BIL. STANJA'!D18=0,"",D6/'BIL. STANJA'!D18)</f>
        <v/>
      </c>
      <c r="E11" s="208" t="str">
        <f>IF('BIL. STANJA'!E18=0,"",E6/'BIL. STANJA'!E18)</f>
        <v/>
      </c>
      <c r="F11" s="208" t="str">
        <f>IF('BIL. STANJA'!F18=0,"",F6/'BIL. STANJA'!F18)</f>
        <v/>
      </c>
    </row>
    <row r="12" spans="1:7" x14ac:dyDescent="0.25">
      <c r="A12" s="193" t="s">
        <v>43</v>
      </c>
      <c r="B12" s="209">
        <f>IF(B4=0,"",B3/B4)</f>
        <v>1.0419882679839456</v>
      </c>
      <c r="C12" s="209">
        <f>IF(C4=0,"",C3/C4)</f>
        <v>1.0419882679839456</v>
      </c>
      <c r="D12" s="209" t="str">
        <f>IF(D4=0,"",D3/D4)</f>
        <v/>
      </c>
      <c r="E12" s="209" t="str">
        <f>IF(E4=0,"",E3/E4)</f>
        <v/>
      </c>
      <c r="F12" s="209" t="str">
        <f>IF(F4=0,"",F3/F4)</f>
        <v/>
      </c>
    </row>
    <row r="13" spans="1:7" x14ac:dyDescent="0.25">
      <c r="A13" s="193" t="s">
        <v>44</v>
      </c>
      <c r="B13" s="208">
        <f>IF(B17=0,"",B6/B17)</f>
        <v>3.0222222222222223E-2</v>
      </c>
      <c r="C13" s="208">
        <f>IF(C17=0,"",C6/C17)</f>
        <v>3.0222222222222223E-2</v>
      </c>
      <c r="D13" s="208" t="str">
        <f>IF(D17=0,"",D6/D17)</f>
        <v/>
      </c>
      <c r="E13" s="208" t="str">
        <f>IF(E17=0,"",E6/E17)</f>
        <v/>
      </c>
      <c r="F13" s="208" t="str">
        <f>IF(F17=0,"",F6/F17)</f>
        <v/>
      </c>
    </row>
    <row r="14" spans="1:7" x14ac:dyDescent="0.25">
      <c r="A14" s="58"/>
      <c r="B14" s="58"/>
      <c r="C14" s="58"/>
      <c r="D14" s="58"/>
      <c r="E14" s="58"/>
      <c r="F14" s="59"/>
      <c r="G14"/>
    </row>
    <row r="15" spans="1:7" x14ac:dyDescent="0.25">
      <c r="A15" s="188" t="s">
        <v>45</v>
      </c>
      <c r="B15" s="58"/>
      <c r="C15" s="60" t="s">
        <v>140</v>
      </c>
      <c r="D15" s="58"/>
      <c r="E15" s="58"/>
      <c r="F15" s="59"/>
    </row>
    <row r="16" spans="1:7" x14ac:dyDescent="0.25">
      <c r="A16" s="58"/>
      <c r="B16" s="190">
        <f>B9</f>
        <v>2000</v>
      </c>
      <c r="C16" s="190">
        <f>C9</f>
        <v>2001</v>
      </c>
      <c r="D16" s="190">
        <f>D9</f>
        <v>2002</v>
      </c>
      <c r="E16" s="190">
        <f>E9</f>
        <v>2003</v>
      </c>
      <c r="F16" s="190">
        <f>F9</f>
        <v>2004</v>
      </c>
    </row>
    <row r="17" spans="1:6" x14ac:dyDescent="0.25">
      <c r="A17" s="192" t="s">
        <v>33</v>
      </c>
      <c r="B17" s="207">
        <f>B3</f>
        <v>6750</v>
      </c>
      <c r="C17" s="207">
        <f>C3</f>
        <v>81000</v>
      </c>
      <c r="D17" s="207">
        <f>D3</f>
        <v>0</v>
      </c>
      <c r="E17" s="207">
        <f>E3</f>
        <v>0</v>
      </c>
      <c r="F17" s="207">
        <f>F3</f>
        <v>0</v>
      </c>
    </row>
    <row r="18" spans="1:6" x14ac:dyDescent="0.25">
      <c r="A18" s="192" t="s">
        <v>46</v>
      </c>
      <c r="B18" s="211">
        <v>450</v>
      </c>
      <c r="C18" s="211">
        <v>5400</v>
      </c>
      <c r="D18" s="211"/>
      <c r="E18" s="211"/>
      <c r="F18" s="211"/>
    </row>
    <row r="19" spans="1:6" x14ac:dyDescent="0.25">
      <c r="A19" s="192" t="s">
        <v>115</v>
      </c>
      <c r="B19" s="210">
        <f>IF(B18=0,0,B17/B18)</f>
        <v>15</v>
      </c>
      <c r="C19" s="210">
        <f>IF(C18=0,0,C17/C18)</f>
        <v>15</v>
      </c>
      <c r="D19" s="210">
        <f>IF(D18=0,0,D17/D18)</f>
        <v>0</v>
      </c>
      <c r="E19" s="210">
        <f>IF(E18=0,0,E17/E18)</f>
        <v>0</v>
      </c>
      <c r="F19" s="210">
        <f>IF(F18=0,0,F17/F18)</f>
        <v>0</v>
      </c>
    </row>
    <row r="20" spans="1:6" x14ac:dyDescent="0.25">
      <c r="A20" s="58"/>
      <c r="B20" s="61"/>
      <c r="C20" s="61"/>
      <c r="D20" s="61"/>
      <c r="E20" s="61"/>
      <c r="F20" s="61"/>
    </row>
    <row r="21" spans="1:6" x14ac:dyDescent="0.25">
      <c r="A21" s="193" t="s">
        <v>47</v>
      </c>
      <c r="B21" s="178"/>
      <c r="C21" s="178">
        <v>0</v>
      </c>
      <c r="D21" s="178"/>
      <c r="E21" s="178"/>
      <c r="F21" s="178"/>
    </row>
    <row r="22" spans="1:6" x14ac:dyDescent="0.25">
      <c r="A22" s="193" t="s">
        <v>48</v>
      </c>
      <c r="B22" s="180">
        <f>B4-B21</f>
        <v>6478</v>
      </c>
      <c r="C22" s="180">
        <f>C4-C21</f>
        <v>77736</v>
      </c>
      <c r="D22" s="180">
        <f>D4-D21</f>
        <v>0</v>
      </c>
      <c r="E22" s="180">
        <f>E4-E21</f>
        <v>0</v>
      </c>
      <c r="F22" s="180">
        <f>F4-F21</f>
        <v>0</v>
      </c>
    </row>
    <row r="23" spans="1:6" x14ac:dyDescent="0.25">
      <c r="A23" s="193" t="s">
        <v>49</v>
      </c>
      <c r="B23" s="209">
        <f>IF(B19=0,"",B22/(B19-(B21/B18)))</f>
        <v>431.86666666666667</v>
      </c>
      <c r="C23" s="209">
        <f>IF(C19=0,"",C22/(C19-(C21/C18)))</f>
        <v>5182.3999999999996</v>
      </c>
      <c r="D23" s="209" t="str">
        <f>IF(D19=0,"",D22/(D19-(D21/D18)))</f>
        <v/>
      </c>
      <c r="E23" s="209" t="str">
        <f>IF(E19=0,"",E22/(E19-(E21/E18)))</f>
        <v/>
      </c>
      <c r="F23" s="209" t="str">
        <f>IF(F19=0,"",F22/(F19-(F21/F18)))</f>
        <v/>
      </c>
    </row>
    <row r="24" spans="1:6" x14ac:dyDescent="0.25">
      <c r="A24" s="193" t="s">
        <v>50</v>
      </c>
      <c r="B24" s="180">
        <f>IF(B19=0,"",B22/(1-(B21/B3)))</f>
        <v>6478</v>
      </c>
      <c r="C24" s="180">
        <f>IF(C19=0,"",C22/(1-(C21/C3)))</f>
        <v>77736</v>
      </c>
      <c r="D24" s="180" t="str">
        <f>IF(D19=0,"",D22/(1-(D21/D3)))</f>
        <v/>
      </c>
      <c r="E24" s="180" t="str">
        <f>IF(E19=0,"",E22/(1-(E21/E3)))</f>
        <v/>
      </c>
      <c r="F24" s="180" t="str">
        <f>IF(F19=0,"",F22/(1-(F21/F3)))</f>
        <v/>
      </c>
    </row>
    <row r="25" spans="1:6" x14ac:dyDescent="0.25">
      <c r="A25" s="193" t="s">
        <v>139</v>
      </c>
      <c r="B25" s="178"/>
      <c r="C25" s="178"/>
      <c r="D25" s="178"/>
      <c r="E25" s="178"/>
      <c r="F25" s="178"/>
    </row>
    <row r="26" spans="1:6" x14ac:dyDescent="0.25">
      <c r="A26" s="193" t="s">
        <v>49</v>
      </c>
      <c r="B26" s="209">
        <f>IF(B19=0,"",(B22+B25)/(B19-(B21/B18)))</f>
        <v>431.86666666666667</v>
      </c>
      <c r="C26" s="209">
        <f>IF(C19=0,"",(C22+C25)/(C19-(C21/C18)))</f>
        <v>5182.3999999999996</v>
      </c>
      <c r="D26" s="209" t="str">
        <f>IF(D19=0,"",(D22+D25)/(D19-(D21/D18)))</f>
        <v/>
      </c>
      <c r="E26" s="209" t="str">
        <f>IF(E19=0,"",(E22+E25)/(E19-(E21/E18)))</f>
        <v/>
      </c>
      <c r="F26" s="209" t="str">
        <f>IF(F19=0,"",(F22+F25)/(F19-(F21/F18)))</f>
        <v/>
      </c>
    </row>
    <row r="27" spans="1:6" x14ac:dyDescent="0.25">
      <c r="A27" s="193" t="s">
        <v>50</v>
      </c>
      <c r="B27" s="180">
        <f>IF(B19=0," ",(B22+B25)/(1-(B21/B3)))</f>
        <v>6478</v>
      </c>
      <c r="C27" s="180">
        <f>IF(C19=0," ",(C22+C25)/(1-(C21/C3)))</f>
        <v>77736</v>
      </c>
      <c r="D27" s="180" t="str">
        <f>IF(D19=0," ",(D22+D25)/(1-(D21/D3)))</f>
        <v xml:space="preserve"> </v>
      </c>
      <c r="E27" s="180" t="str">
        <f>IF(E19=0," ",(E22+E25)/(1-(E21/E3)))</f>
        <v xml:space="preserve"> </v>
      </c>
      <c r="F27" s="180" t="str">
        <f>IF(F19=0," ",(F22+F25)/(1-(F21/F3)))</f>
        <v xml:space="preserve"> </v>
      </c>
    </row>
    <row r="28" spans="1:6" x14ac:dyDescent="0.25">
      <c r="A28" s="66"/>
      <c r="B28" s="66"/>
      <c r="C28" s="58"/>
      <c r="D28" s="58"/>
      <c r="E28" s="58"/>
    </row>
  </sheetData>
  <sheetProtection password="CDFA" sheet="1" objects="1" scenarios="1"/>
  <phoneticPr fontId="16" type="noConversion"/>
  <printOptions horizontalCentered="1" verticalCentered="1"/>
  <pageMargins left="0.74803149606299213" right="0.74803149606299213" top="0.98425196850393704" bottom="0.98425196850393704" header="0.51181102362204722" footer="0.51181102362204722"/>
  <pageSetup paperSize="9" orientation="landscape" horizontalDpi="300" verticalDpi="300" r:id="rId1"/>
  <headerFooter alignWithMargins="0">
    <oddHeader>&amp;A</oddHeader>
    <oddFooter>&amp;L&amp;P&amp;R&amp;D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1"/>
  <sheetViews>
    <sheetView showGridLines="0" zoomScale="75" workbookViewId="0">
      <selection activeCell="B5" sqref="B5"/>
    </sheetView>
  </sheetViews>
  <sheetFormatPr defaultRowHeight="15.75" x14ac:dyDescent="0.25"/>
  <cols>
    <col min="1" max="1" width="33.5" style="59" customWidth="1"/>
    <col min="2" max="12" width="9" style="59"/>
    <col min="13" max="13" width="10" style="59" customWidth="1"/>
    <col min="14" max="14" width="8.75" style="59" customWidth="1"/>
    <col min="15" max="16384" width="9" style="59"/>
  </cols>
  <sheetData>
    <row r="1" spans="1:14" x14ac:dyDescent="0.25">
      <c r="A1" s="4" t="s">
        <v>51</v>
      </c>
      <c r="B1" s="11"/>
      <c r="C1" s="11"/>
      <c r="D1" s="11"/>
      <c r="E1" s="11"/>
      <c r="F1" s="11"/>
      <c r="G1" s="11"/>
      <c r="H1" s="11"/>
      <c r="I1" s="11"/>
      <c r="J1" s="11"/>
      <c r="K1" s="11"/>
      <c r="L1" s="11"/>
      <c r="M1" s="12"/>
      <c r="N1" s="62"/>
    </row>
    <row r="2" spans="1:14" x14ac:dyDescent="0.25">
      <c r="A2" s="288" t="s">
        <v>218</v>
      </c>
      <c r="B2" s="5"/>
      <c r="C2" s="5"/>
      <c r="D2" s="5"/>
      <c r="E2" s="5"/>
      <c r="F2" s="63"/>
      <c r="G2" s="5"/>
      <c r="H2" s="5"/>
      <c r="I2" s="5"/>
      <c r="J2" s="5"/>
      <c r="K2" s="5"/>
      <c r="L2" s="5"/>
      <c r="M2" s="6"/>
      <c r="N2" s="62"/>
    </row>
    <row r="3" spans="1:14" x14ac:dyDescent="0.25">
      <c r="A3" s="10"/>
      <c r="B3" s="63"/>
      <c r="C3" s="63"/>
      <c r="D3" s="63"/>
      <c r="E3" s="63"/>
      <c r="F3" s="5" t="s">
        <v>52</v>
      </c>
      <c r="G3" s="63"/>
      <c r="H3" s="63"/>
      <c r="I3" s="63"/>
      <c r="J3" s="63"/>
      <c r="K3" s="63"/>
      <c r="L3" s="63"/>
      <c r="M3" s="64"/>
      <c r="N3" s="62"/>
    </row>
    <row r="4" spans="1:14" x14ac:dyDescent="0.25">
      <c r="A4" s="14" t="s">
        <v>53</v>
      </c>
      <c r="B4" s="16">
        <v>1</v>
      </c>
      <c r="C4" s="16">
        <v>2</v>
      </c>
      <c r="D4" s="16">
        <v>3</v>
      </c>
      <c r="E4" s="16">
        <v>4</v>
      </c>
      <c r="F4" s="16">
        <v>5</v>
      </c>
      <c r="G4" s="16">
        <v>6</v>
      </c>
      <c r="H4" s="16">
        <v>7</v>
      </c>
      <c r="I4" s="16">
        <v>8</v>
      </c>
      <c r="J4" s="16">
        <v>9</v>
      </c>
      <c r="K4" s="16">
        <v>10</v>
      </c>
      <c r="L4" s="16">
        <v>11</v>
      </c>
      <c r="M4" s="17">
        <v>12</v>
      </c>
      <c r="N4" s="62"/>
    </row>
    <row r="5" spans="1:14" x14ac:dyDescent="0.25">
      <c r="A5" s="3" t="s">
        <v>54</v>
      </c>
      <c r="B5" s="176"/>
      <c r="C5" s="176"/>
      <c r="D5" s="176"/>
      <c r="E5" s="176"/>
      <c r="F5" s="176"/>
      <c r="G5" s="176"/>
      <c r="H5" s="176"/>
      <c r="I5" s="176"/>
      <c r="J5" s="176"/>
      <c r="K5" s="176"/>
      <c r="L5" s="176"/>
      <c r="M5" s="177"/>
      <c r="N5" s="65"/>
    </row>
    <row r="6" spans="1:14" x14ac:dyDescent="0.25">
      <c r="A6" s="3" t="s">
        <v>55</v>
      </c>
      <c r="B6" s="176"/>
      <c r="C6" s="176"/>
      <c r="D6" s="176"/>
      <c r="E6" s="176"/>
      <c r="F6" s="176"/>
      <c r="G6" s="176"/>
      <c r="H6" s="176"/>
      <c r="I6" s="176"/>
      <c r="J6" s="176"/>
      <c r="K6" s="176"/>
      <c r="L6" s="176"/>
      <c r="M6" s="177"/>
      <c r="N6" s="65"/>
    </row>
    <row r="7" spans="1:14" x14ac:dyDescent="0.25">
      <c r="A7" s="3" t="s">
        <v>56</v>
      </c>
      <c r="B7" s="176"/>
      <c r="C7" s="176"/>
      <c r="D7" s="176"/>
      <c r="E7" s="176"/>
      <c r="F7" s="176"/>
      <c r="G7" s="176"/>
      <c r="H7" s="176"/>
      <c r="I7" s="176"/>
      <c r="J7" s="176"/>
      <c r="K7" s="176"/>
      <c r="L7" s="176"/>
      <c r="M7" s="177"/>
      <c r="N7" s="65"/>
    </row>
    <row r="8" spans="1:14" x14ac:dyDescent="0.25">
      <c r="A8" s="3" t="s">
        <v>57</v>
      </c>
      <c r="B8" s="176"/>
      <c r="C8" s="176"/>
      <c r="D8" s="176"/>
      <c r="E8" s="176"/>
      <c r="F8" s="176"/>
      <c r="G8" s="176"/>
      <c r="H8" s="176"/>
      <c r="I8" s="176"/>
      <c r="J8" s="176"/>
      <c r="K8" s="176"/>
      <c r="L8" s="176"/>
      <c r="M8" s="177"/>
      <c r="N8" s="65"/>
    </row>
    <row r="9" spans="1:14" x14ac:dyDescent="0.25">
      <c r="A9" s="3" t="s">
        <v>58</v>
      </c>
      <c r="B9" s="176"/>
      <c r="C9" s="176"/>
      <c r="D9" s="176"/>
      <c r="E9" s="176"/>
      <c r="F9" s="176"/>
      <c r="G9" s="176"/>
      <c r="H9" s="176"/>
      <c r="I9" s="176"/>
      <c r="J9" s="176"/>
      <c r="K9" s="176"/>
      <c r="L9" s="176"/>
      <c r="M9" s="177"/>
      <c r="N9" s="65"/>
    </row>
    <row r="10" spans="1:14" x14ac:dyDescent="0.25">
      <c r="A10" s="3" t="s">
        <v>59</v>
      </c>
      <c r="B10" s="176"/>
      <c r="C10" s="176"/>
      <c r="D10" s="176"/>
      <c r="E10" s="176"/>
      <c r="F10" s="176"/>
      <c r="G10" s="176"/>
      <c r="H10" s="176"/>
      <c r="I10" s="176"/>
      <c r="J10" s="176"/>
      <c r="K10" s="176"/>
      <c r="L10" s="176"/>
      <c r="M10" s="177"/>
      <c r="N10" s="65"/>
    </row>
    <row r="11" spans="1:14" x14ac:dyDescent="0.25">
      <c r="A11" s="3" t="s">
        <v>60</v>
      </c>
      <c r="B11" s="176"/>
      <c r="C11" s="176"/>
      <c r="D11" s="176"/>
      <c r="E11" s="176"/>
      <c r="F11" s="176"/>
      <c r="G11" s="176"/>
      <c r="H11" s="176"/>
      <c r="I11" s="176"/>
      <c r="J11" s="176"/>
      <c r="K11" s="176"/>
      <c r="L11" s="176"/>
      <c r="M11" s="177"/>
      <c r="N11" s="65"/>
    </row>
    <row r="12" spans="1:14" x14ac:dyDescent="0.25">
      <c r="A12" s="3" t="s">
        <v>141</v>
      </c>
      <c r="B12" s="176"/>
      <c r="C12" s="176"/>
      <c r="D12" s="176"/>
      <c r="E12" s="176"/>
      <c r="F12" s="176"/>
      <c r="G12" s="176"/>
      <c r="H12" s="176"/>
      <c r="I12" s="176"/>
      <c r="J12" s="176"/>
      <c r="K12" s="176"/>
      <c r="L12" s="176"/>
      <c r="M12" s="177"/>
      <c r="N12" s="66"/>
    </row>
    <row r="13" spans="1:14" x14ac:dyDescent="0.25">
      <c r="A13" s="7" t="s">
        <v>61</v>
      </c>
      <c r="B13" s="180">
        <f t="shared" ref="B13:M13" si="0">SUM(B5:B11)</f>
        <v>0</v>
      </c>
      <c r="C13" s="180">
        <f t="shared" si="0"/>
        <v>0</v>
      </c>
      <c r="D13" s="180">
        <f t="shared" si="0"/>
        <v>0</v>
      </c>
      <c r="E13" s="180">
        <f t="shared" si="0"/>
        <v>0</v>
      </c>
      <c r="F13" s="180">
        <f t="shared" si="0"/>
        <v>0</v>
      </c>
      <c r="G13" s="180">
        <f t="shared" si="0"/>
        <v>0</v>
      </c>
      <c r="H13" s="180">
        <f t="shared" si="0"/>
        <v>0</v>
      </c>
      <c r="I13" s="180">
        <f t="shared" si="0"/>
        <v>0</v>
      </c>
      <c r="J13" s="180">
        <f t="shared" si="0"/>
        <v>0</v>
      </c>
      <c r="K13" s="180">
        <f t="shared" si="0"/>
        <v>0</v>
      </c>
      <c r="L13" s="180">
        <f t="shared" si="0"/>
        <v>0</v>
      </c>
      <c r="M13" s="181">
        <f t="shared" si="0"/>
        <v>0</v>
      </c>
      <c r="N13" s="62"/>
    </row>
    <row r="14" spans="1:14" x14ac:dyDescent="0.25">
      <c r="A14" s="10"/>
      <c r="B14" s="5"/>
      <c r="C14" s="5"/>
      <c r="D14" s="5"/>
      <c r="E14" s="5"/>
      <c r="F14" s="5"/>
      <c r="G14" s="5"/>
      <c r="H14" s="5"/>
      <c r="I14" s="5"/>
      <c r="J14" s="5"/>
      <c r="K14" s="5"/>
      <c r="L14" s="5"/>
      <c r="M14" s="6"/>
      <c r="N14" s="62"/>
    </row>
    <row r="15" spans="1:14" x14ac:dyDescent="0.25">
      <c r="A15" s="8" t="s">
        <v>62</v>
      </c>
      <c r="B15" s="5"/>
      <c r="C15" s="5"/>
      <c r="D15" s="5"/>
      <c r="E15" s="5"/>
      <c r="F15" s="5"/>
      <c r="G15" s="5"/>
      <c r="H15" s="5"/>
      <c r="I15" s="5"/>
      <c r="J15" s="5"/>
      <c r="K15" s="5"/>
      <c r="L15" s="5"/>
      <c r="M15" s="6"/>
      <c r="N15" s="62"/>
    </row>
    <row r="16" spans="1:14" x14ac:dyDescent="0.25">
      <c r="A16" s="3" t="s">
        <v>63</v>
      </c>
      <c r="B16" s="176"/>
      <c r="C16" s="176"/>
      <c r="D16" s="176"/>
      <c r="E16" s="176"/>
      <c r="F16" s="176"/>
      <c r="G16" s="176"/>
      <c r="H16" s="176"/>
      <c r="I16" s="176"/>
      <c r="J16" s="176"/>
      <c r="K16" s="176"/>
      <c r="L16" s="176"/>
      <c r="M16" s="177"/>
      <c r="N16" s="65"/>
    </row>
    <row r="17" spans="1:14" x14ac:dyDescent="0.25">
      <c r="A17" s="3" t="s">
        <v>64</v>
      </c>
      <c r="B17" s="176"/>
      <c r="C17" s="176"/>
      <c r="D17" s="176"/>
      <c r="E17" s="176"/>
      <c r="F17" s="176"/>
      <c r="G17" s="176"/>
      <c r="H17" s="176"/>
      <c r="I17" s="176"/>
      <c r="J17" s="176"/>
      <c r="K17" s="176"/>
      <c r="L17" s="176"/>
      <c r="M17" s="177"/>
      <c r="N17" s="65"/>
    </row>
    <row r="18" spans="1:14" x14ac:dyDescent="0.25">
      <c r="A18" s="3" t="s">
        <v>65</v>
      </c>
      <c r="B18" s="176"/>
      <c r="C18" s="176"/>
      <c r="D18" s="176"/>
      <c r="E18" s="176"/>
      <c r="F18" s="176"/>
      <c r="G18" s="176"/>
      <c r="H18" s="176"/>
      <c r="I18" s="176"/>
      <c r="J18" s="176"/>
      <c r="K18" s="176"/>
      <c r="L18" s="176"/>
      <c r="M18" s="177"/>
      <c r="N18" s="62"/>
    </row>
    <row r="19" spans="1:14" x14ac:dyDescent="0.25">
      <c r="A19" s="3" t="s">
        <v>66</v>
      </c>
      <c r="B19" s="176"/>
      <c r="C19" s="176"/>
      <c r="D19" s="176"/>
      <c r="E19" s="176"/>
      <c r="F19" s="176"/>
      <c r="G19" s="176"/>
      <c r="H19" s="176"/>
      <c r="I19" s="176"/>
      <c r="J19" s="176"/>
      <c r="K19" s="176"/>
      <c r="L19" s="176"/>
      <c r="M19" s="177"/>
      <c r="N19" s="65"/>
    </row>
    <row r="20" spans="1:14" x14ac:dyDescent="0.25">
      <c r="A20" s="3" t="s">
        <v>67</v>
      </c>
      <c r="B20" s="176"/>
      <c r="C20" s="176"/>
      <c r="D20" s="176"/>
      <c r="E20" s="176"/>
      <c r="F20" s="176"/>
      <c r="G20" s="176"/>
      <c r="H20" s="176"/>
      <c r="I20" s="176"/>
      <c r="J20" s="176"/>
      <c r="K20" s="176"/>
      <c r="L20" s="176"/>
      <c r="M20" s="177"/>
      <c r="N20" s="65"/>
    </row>
    <row r="21" spans="1:14" x14ac:dyDescent="0.25">
      <c r="A21" s="3" t="s">
        <v>68</v>
      </c>
      <c r="B21" s="176"/>
      <c r="C21" s="176"/>
      <c r="D21" s="176"/>
      <c r="E21" s="176"/>
      <c r="F21" s="176"/>
      <c r="G21" s="176"/>
      <c r="H21" s="176"/>
      <c r="I21" s="176"/>
      <c r="J21" s="176"/>
      <c r="K21" s="176"/>
      <c r="L21" s="176"/>
      <c r="M21" s="177"/>
      <c r="N21" s="65"/>
    </row>
    <row r="22" spans="1:14" x14ac:dyDescent="0.25">
      <c r="A22" s="3" t="s">
        <v>141</v>
      </c>
      <c r="B22" s="176"/>
      <c r="C22" s="176"/>
      <c r="D22" s="176"/>
      <c r="E22" s="176"/>
      <c r="F22" s="176"/>
      <c r="G22" s="176"/>
      <c r="H22" s="176"/>
      <c r="I22" s="176"/>
      <c r="J22" s="176"/>
      <c r="K22" s="176"/>
      <c r="L22" s="176"/>
      <c r="M22" s="177"/>
      <c r="N22" s="66"/>
    </row>
    <row r="23" spans="1:14" x14ac:dyDescent="0.25">
      <c r="A23" s="7" t="s">
        <v>69</v>
      </c>
      <c r="B23" s="178"/>
      <c r="C23" s="178"/>
      <c r="D23" s="178"/>
      <c r="E23" s="178"/>
      <c r="F23" s="178"/>
      <c r="G23" s="178"/>
      <c r="H23" s="178"/>
      <c r="I23" s="178"/>
      <c r="J23" s="178"/>
      <c r="K23" s="178"/>
      <c r="L23" s="178"/>
      <c r="M23" s="179"/>
      <c r="N23" s="62"/>
    </row>
    <row r="24" spans="1:14" x14ac:dyDescent="0.25">
      <c r="A24" s="7" t="s">
        <v>70</v>
      </c>
      <c r="B24" s="180">
        <f t="shared" ref="B24:M24" si="1">SUM(B16:B23)</f>
        <v>0</v>
      </c>
      <c r="C24" s="180">
        <f t="shared" si="1"/>
        <v>0</v>
      </c>
      <c r="D24" s="180">
        <f t="shared" si="1"/>
        <v>0</v>
      </c>
      <c r="E24" s="180">
        <f t="shared" si="1"/>
        <v>0</v>
      </c>
      <c r="F24" s="180">
        <f t="shared" si="1"/>
        <v>0</v>
      </c>
      <c r="G24" s="180">
        <f t="shared" si="1"/>
        <v>0</v>
      </c>
      <c r="H24" s="180">
        <f t="shared" si="1"/>
        <v>0</v>
      </c>
      <c r="I24" s="180">
        <f t="shared" si="1"/>
        <v>0</v>
      </c>
      <c r="J24" s="180">
        <f t="shared" si="1"/>
        <v>0</v>
      </c>
      <c r="K24" s="180">
        <f t="shared" si="1"/>
        <v>0</v>
      </c>
      <c r="L24" s="180">
        <f t="shared" si="1"/>
        <v>0</v>
      </c>
      <c r="M24" s="181">
        <f t="shared" si="1"/>
        <v>0</v>
      </c>
      <c r="N24" s="62"/>
    </row>
    <row r="25" spans="1:14" x14ac:dyDescent="0.25">
      <c r="A25" s="10"/>
      <c r="B25" s="5"/>
      <c r="C25" s="5"/>
      <c r="D25" s="5"/>
      <c r="E25" s="5"/>
      <c r="F25" s="5"/>
      <c r="G25" s="5"/>
      <c r="H25" s="5"/>
      <c r="I25" s="5"/>
      <c r="J25" s="5"/>
      <c r="K25" s="5"/>
      <c r="L25" s="5"/>
      <c r="M25" s="6"/>
      <c r="N25" s="62"/>
    </row>
    <row r="26" spans="1:14" x14ac:dyDescent="0.25">
      <c r="A26" s="10"/>
      <c r="B26" s="5"/>
      <c r="C26" s="5"/>
      <c r="D26" s="5"/>
      <c r="E26" s="5"/>
      <c r="F26" s="5"/>
      <c r="G26" s="5"/>
      <c r="H26" s="5"/>
      <c r="I26" s="5"/>
      <c r="J26" s="5"/>
      <c r="K26" s="5"/>
      <c r="L26" s="5"/>
      <c r="M26" s="6"/>
      <c r="N26" s="62"/>
    </row>
    <row r="27" spans="1:14" x14ac:dyDescent="0.25">
      <c r="A27" s="3" t="s">
        <v>71</v>
      </c>
      <c r="B27" s="182">
        <f t="shared" ref="B27:M27" si="2">B13-B24</f>
        <v>0</v>
      </c>
      <c r="C27" s="182">
        <f t="shared" si="2"/>
        <v>0</v>
      </c>
      <c r="D27" s="182">
        <f t="shared" si="2"/>
        <v>0</v>
      </c>
      <c r="E27" s="182">
        <f t="shared" si="2"/>
        <v>0</v>
      </c>
      <c r="F27" s="182">
        <f t="shared" si="2"/>
        <v>0</v>
      </c>
      <c r="G27" s="182">
        <f t="shared" si="2"/>
        <v>0</v>
      </c>
      <c r="H27" s="182">
        <f t="shared" si="2"/>
        <v>0</v>
      </c>
      <c r="I27" s="182">
        <f t="shared" si="2"/>
        <v>0</v>
      </c>
      <c r="J27" s="182">
        <f t="shared" si="2"/>
        <v>0</v>
      </c>
      <c r="K27" s="182">
        <f t="shared" si="2"/>
        <v>0</v>
      </c>
      <c r="L27" s="182">
        <f t="shared" si="2"/>
        <v>0</v>
      </c>
      <c r="M27" s="183">
        <f t="shared" si="2"/>
        <v>0</v>
      </c>
      <c r="N27" s="62"/>
    </row>
    <row r="28" spans="1:14" x14ac:dyDescent="0.25">
      <c r="A28" s="7" t="s">
        <v>72</v>
      </c>
      <c r="B28" s="180"/>
      <c r="C28" s="180">
        <f t="shared" ref="C28:M28" si="3">B29</f>
        <v>0</v>
      </c>
      <c r="D28" s="180">
        <f t="shared" si="3"/>
        <v>0</v>
      </c>
      <c r="E28" s="180">
        <f t="shared" si="3"/>
        <v>0</v>
      </c>
      <c r="F28" s="180">
        <f t="shared" si="3"/>
        <v>0</v>
      </c>
      <c r="G28" s="180">
        <f t="shared" si="3"/>
        <v>0</v>
      </c>
      <c r="H28" s="180">
        <f t="shared" si="3"/>
        <v>0</v>
      </c>
      <c r="I28" s="180">
        <f t="shared" si="3"/>
        <v>0</v>
      </c>
      <c r="J28" s="180">
        <f t="shared" si="3"/>
        <v>0</v>
      </c>
      <c r="K28" s="180">
        <f t="shared" si="3"/>
        <v>0</v>
      </c>
      <c r="L28" s="180">
        <f t="shared" si="3"/>
        <v>0</v>
      </c>
      <c r="M28" s="181">
        <f t="shared" si="3"/>
        <v>0</v>
      </c>
      <c r="N28" s="62"/>
    </row>
    <row r="29" spans="1:14" ht="16.5" thickBot="1" x14ac:dyDescent="0.3">
      <c r="A29" s="9" t="s">
        <v>73</v>
      </c>
      <c r="B29" s="184">
        <f t="shared" ref="B29:M29" si="4">B27+B28</f>
        <v>0</v>
      </c>
      <c r="C29" s="184">
        <f t="shared" si="4"/>
        <v>0</v>
      </c>
      <c r="D29" s="184">
        <f t="shared" si="4"/>
        <v>0</v>
      </c>
      <c r="E29" s="184">
        <f t="shared" si="4"/>
        <v>0</v>
      </c>
      <c r="F29" s="184">
        <f t="shared" si="4"/>
        <v>0</v>
      </c>
      <c r="G29" s="184">
        <f t="shared" si="4"/>
        <v>0</v>
      </c>
      <c r="H29" s="184">
        <f t="shared" si="4"/>
        <v>0</v>
      </c>
      <c r="I29" s="184">
        <f t="shared" si="4"/>
        <v>0</v>
      </c>
      <c r="J29" s="184">
        <f t="shared" si="4"/>
        <v>0</v>
      </c>
      <c r="K29" s="184">
        <f t="shared" si="4"/>
        <v>0</v>
      </c>
      <c r="L29" s="184">
        <f t="shared" si="4"/>
        <v>0</v>
      </c>
      <c r="M29" s="185">
        <f t="shared" si="4"/>
        <v>0</v>
      </c>
      <c r="N29" s="62"/>
    </row>
    <row r="30" spans="1:14" x14ac:dyDescent="0.25">
      <c r="A30" s="62"/>
      <c r="B30" s="62"/>
      <c r="C30" s="62"/>
      <c r="D30" s="62"/>
      <c r="E30" s="62"/>
      <c r="F30" s="62"/>
      <c r="G30" s="62"/>
      <c r="H30" s="62"/>
      <c r="I30" s="62"/>
      <c r="J30" s="62"/>
      <c r="K30" s="62"/>
      <c r="L30" s="62"/>
      <c r="M30" s="62"/>
      <c r="N30" s="62"/>
    </row>
    <row r="31" spans="1:14" ht="15.75" customHeight="1" x14ac:dyDescent="0.25"/>
  </sheetData>
  <sheetProtection password="CDFA" sheet="1" objects="1" scenarios="1"/>
  <phoneticPr fontId="16" type="noConversion"/>
  <printOptions horizontalCentered="1" verticalCentered="1"/>
  <pageMargins left="0.74803149606299213" right="0.74803149606299213" top="0.98425196850393704" bottom="0.98425196850393704" header="0.51181102362204722" footer="0.51181102362204722"/>
  <pageSetup paperSize="9" scale="80" orientation="landscape" horizontalDpi="300" verticalDpi="300" r:id="rId1"/>
  <headerFooter alignWithMargins="0">
    <oddHeader>&amp;A</oddHeader>
    <oddFooter>&amp;L&amp;P&amp;R&amp;D</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autoPageBreaks="0" fitToPage="1"/>
  </sheetPr>
  <dimension ref="B2:J63"/>
  <sheetViews>
    <sheetView showGridLines="0" showRowColHeaders="0" topLeftCell="A10" zoomScale="75" zoomScaleNormal="75" workbookViewId="0">
      <selection activeCell="J32" sqref="J32"/>
    </sheetView>
  </sheetViews>
  <sheetFormatPr defaultRowHeight="15" x14ac:dyDescent="0.2"/>
  <cols>
    <col min="1" max="1" width="9" style="36"/>
    <col min="2" max="2" width="3" style="36" hidden="1" customWidth="1"/>
    <col min="3" max="3" width="9" style="36"/>
    <col min="4" max="4" width="23.25" style="36" customWidth="1"/>
    <col min="5" max="5" width="16.875" style="36" customWidth="1"/>
    <col min="6" max="6" width="15.875" style="36" customWidth="1"/>
    <col min="7" max="7" width="13.625" style="36" customWidth="1"/>
    <col min="8" max="8" width="9.875" style="36" customWidth="1"/>
    <col min="9" max="9" width="25" style="36" customWidth="1"/>
    <col min="10" max="10" width="12.5" style="36" customWidth="1"/>
    <col min="11" max="11" width="14" style="36" customWidth="1"/>
    <col min="12" max="12" width="11.125" style="36" bestFit="1" customWidth="1"/>
    <col min="13" max="14" width="9" style="36"/>
    <col min="15" max="15" width="14.25" style="36" bestFit="1" customWidth="1"/>
    <col min="16" max="17" width="9" style="36"/>
    <col min="18" max="18" width="4.875" style="36" customWidth="1"/>
    <col min="19" max="16384" width="9" style="36"/>
  </cols>
  <sheetData>
    <row r="2" spans="2:8" ht="16.5" thickBot="1" x14ac:dyDescent="0.3">
      <c r="C2" s="289" t="s">
        <v>180</v>
      </c>
      <c r="D2" s="289"/>
      <c r="E2" s="289"/>
      <c r="F2" s="289"/>
      <c r="G2" s="289"/>
    </row>
    <row r="3" spans="2:8" ht="16.5" thickBot="1" x14ac:dyDescent="0.3">
      <c r="C3" s="125" t="s">
        <v>145</v>
      </c>
      <c r="D3" s="126"/>
      <c r="E3" s="127"/>
      <c r="F3" s="263" t="s">
        <v>144</v>
      </c>
      <c r="G3" s="123"/>
    </row>
    <row r="4" spans="2:8" ht="16.5" thickBot="1" x14ac:dyDescent="0.3">
      <c r="C4" s="258" t="s">
        <v>177</v>
      </c>
      <c r="D4" s="259"/>
      <c r="E4" s="260"/>
      <c r="F4" s="264" t="s">
        <v>178</v>
      </c>
      <c r="G4" s="261"/>
    </row>
    <row r="5" spans="2:8" ht="16.5" thickBot="1" x14ac:dyDescent="0.3">
      <c r="C5" s="128" t="s">
        <v>216</v>
      </c>
      <c r="D5" s="129"/>
      <c r="E5" s="129"/>
      <c r="F5" s="262" t="s">
        <v>217</v>
      </c>
      <c r="G5" s="132"/>
    </row>
    <row r="6" spans="2:8" ht="15.75" x14ac:dyDescent="0.25">
      <c r="C6" s="136" t="s">
        <v>146</v>
      </c>
      <c r="D6" s="133"/>
      <c r="E6" s="133"/>
      <c r="F6" s="130"/>
      <c r="G6" s="123"/>
    </row>
    <row r="7" spans="2:8" ht="15.75" x14ac:dyDescent="0.25">
      <c r="C7" s="137" t="s">
        <v>147</v>
      </c>
      <c r="D7" s="134"/>
      <c r="E7" s="134"/>
      <c r="F7" s="131"/>
      <c r="G7" s="132"/>
    </row>
    <row r="8" spans="2:8" ht="16.5" thickBot="1" x14ac:dyDescent="0.3">
      <c r="C8" s="128" t="s">
        <v>149</v>
      </c>
      <c r="D8" s="135"/>
      <c r="E8" s="144"/>
      <c r="F8" s="265" t="s">
        <v>148</v>
      </c>
      <c r="G8" s="124"/>
    </row>
    <row r="10" spans="2:8" ht="18" customHeight="1" thickBot="1" x14ac:dyDescent="0.3">
      <c r="B10" s="67"/>
      <c r="C10" s="290" t="s">
        <v>142</v>
      </c>
      <c r="D10" s="290"/>
      <c r="E10" s="290"/>
      <c r="F10" s="290"/>
      <c r="G10" s="290"/>
      <c r="H10" s="67"/>
    </row>
    <row r="11" spans="2:8" ht="18" customHeight="1" x14ac:dyDescent="0.25">
      <c r="B11" s="67"/>
      <c r="C11" s="277" t="s">
        <v>74</v>
      </c>
      <c r="D11" s="278"/>
      <c r="E11" s="279">
        <v>12</v>
      </c>
      <c r="F11" s="280"/>
      <c r="G11" s="281"/>
      <c r="H11" s="67"/>
    </row>
    <row r="12" spans="2:8" x14ac:dyDescent="0.2">
      <c r="B12" s="67"/>
      <c r="C12" s="131"/>
      <c r="D12" s="71"/>
      <c r="E12" s="71"/>
      <c r="F12" s="292" t="s">
        <v>124</v>
      </c>
      <c r="G12" s="293"/>
      <c r="H12" s="67"/>
    </row>
    <row r="13" spans="2:8" x14ac:dyDescent="0.2">
      <c r="B13" s="67"/>
      <c r="C13" s="282"/>
      <c r="D13" s="68" t="s">
        <v>132</v>
      </c>
      <c r="E13" s="69" t="s">
        <v>125</v>
      </c>
      <c r="F13" s="70" t="s">
        <v>126</v>
      </c>
      <c r="G13" s="283" t="s">
        <v>127</v>
      </c>
      <c r="H13" s="67"/>
    </row>
    <row r="14" spans="2:8" x14ac:dyDescent="0.2">
      <c r="B14" s="67">
        <v>1</v>
      </c>
      <c r="C14" s="284" t="s">
        <v>22</v>
      </c>
      <c r="D14" s="195"/>
      <c r="E14" s="195"/>
      <c r="F14" s="194">
        <f>D14</f>
        <v>0</v>
      </c>
      <c r="G14" s="285">
        <f>E14/POWER(1+($E$11/100),B14)</f>
        <v>0</v>
      </c>
      <c r="H14" s="67"/>
    </row>
    <row r="15" spans="2:8" x14ac:dyDescent="0.2">
      <c r="B15" s="67">
        <v>2</v>
      </c>
      <c r="C15" s="284" t="s">
        <v>128</v>
      </c>
      <c r="D15" s="195"/>
      <c r="E15" s="195"/>
      <c r="F15" s="194">
        <f>D15/POWER(1+($E$11/100),B14)</f>
        <v>0</v>
      </c>
      <c r="G15" s="285">
        <f>E15/POWER(1+($E$11/100),B15)</f>
        <v>0</v>
      </c>
      <c r="H15" s="67"/>
    </row>
    <row r="16" spans="2:8" x14ac:dyDescent="0.2">
      <c r="B16" s="67">
        <v>3</v>
      </c>
      <c r="C16" s="284" t="s">
        <v>32</v>
      </c>
      <c r="D16" s="195"/>
      <c r="E16" s="195"/>
      <c r="F16" s="194">
        <f>D16/POWER(1+($E$11/100),B15)</f>
        <v>0</v>
      </c>
      <c r="G16" s="285">
        <f>E16/POWER(1+($E$11/100),B16)</f>
        <v>0</v>
      </c>
      <c r="H16" s="67"/>
    </row>
    <row r="17" spans="2:9" x14ac:dyDescent="0.2">
      <c r="B17" s="67">
        <v>4</v>
      </c>
      <c r="C17" s="284" t="s">
        <v>129</v>
      </c>
      <c r="D17" s="195"/>
      <c r="E17" s="195"/>
      <c r="F17" s="194">
        <f>D17/POWER(1+($E$11/100),B16)</f>
        <v>0</v>
      </c>
      <c r="G17" s="285">
        <f>E17/POWER(1+($E$11/100),B17)</f>
        <v>0</v>
      </c>
      <c r="H17" s="67"/>
    </row>
    <row r="18" spans="2:9" ht="15.75" x14ac:dyDescent="0.25">
      <c r="B18" s="67">
        <v>5</v>
      </c>
      <c r="C18" s="284" t="s">
        <v>130</v>
      </c>
      <c r="D18" s="195"/>
      <c r="E18" s="195"/>
      <c r="F18" s="194">
        <f>D18/POWER(1+($E$11/100),B17)</f>
        <v>0</v>
      </c>
      <c r="G18" s="285">
        <f>E18/POWER(1+($E$11/100),B18)</f>
        <v>0</v>
      </c>
      <c r="H18" s="67"/>
      <c r="I18" s="13"/>
    </row>
    <row r="19" spans="2:9" ht="16.5" thickBot="1" x14ac:dyDescent="0.3">
      <c r="B19" s="67"/>
      <c r="C19" s="142" t="s">
        <v>77</v>
      </c>
      <c r="D19" s="286"/>
      <c r="E19" s="287">
        <f>((NPV(E11/100,D15:D18)+D14)-(NPV(E11/100,E14:E18)))*-1</f>
        <v>0</v>
      </c>
      <c r="F19" s="294" t="str">
        <f>IF(E19&gt;0,"DOBRA INVESTICIJA","SLABA ODLOČITEV ")</f>
        <v xml:space="preserve">SLABA ODLOČITEV </v>
      </c>
      <c r="G19" s="295"/>
    </row>
    <row r="20" spans="2:9" ht="15.75" x14ac:dyDescent="0.25">
      <c r="B20" s="71"/>
      <c r="C20" s="13"/>
      <c r="D20" s="13"/>
      <c r="E20" s="13"/>
      <c r="F20" s="13"/>
      <c r="G20" s="13"/>
      <c r="H20" s="67"/>
    </row>
    <row r="21" spans="2:9" x14ac:dyDescent="0.2">
      <c r="B21" s="71"/>
      <c r="C21" s="72" t="s">
        <v>133</v>
      </c>
      <c r="D21" s="67"/>
      <c r="E21" s="67"/>
      <c r="F21" s="73"/>
      <c r="G21" s="73"/>
      <c r="H21" s="67"/>
    </row>
    <row r="22" spans="2:9" x14ac:dyDescent="0.2">
      <c r="B22" s="71"/>
      <c r="C22" s="72"/>
      <c r="D22" s="67"/>
      <c r="E22" s="67"/>
      <c r="G22" s="73"/>
      <c r="H22" s="67"/>
    </row>
    <row r="23" spans="2:9" ht="15.75" x14ac:dyDescent="0.25">
      <c r="C23" s="290" t="s">
        <v>78</v>
      </c>
      <c r="D23" s="290"/>
      <c r="E23" s="290"/>
    </row>
    <row r="24" spans="2:9" x14ac:dyDescent="0.2">
      <c r="C24" s="67" t="s">
        <v>79</v>
      </c>
      <c r="D24" s="67"/>
      <c r="E24" s="67" t="s">
        <v>80</v>
      </c>
    </row>
    <row r="25" spans="2:9" x14ac:dyDescent="0.2">
      <c r="C25" s="67" t="s">
        <v>81</v>
      </c>
      <c r="D25" s="67"/>
      <c r="E25" s="67" t="s">
        <v>82</v>
      </c>
    </row>
    <row r="26" spans="2:9" ht="15.75" thickBot="1" x14ac:dyDescent="0.25">
      <c r="C26" s="67" t="s">
        <v>84</v>
      </c>
      <c r="D26" s="67"/>
      <c r="E26" s="67" t="s">
        <v>85</v>
      </c>
    </row>
    <row r="27" spans="2:9" ht="15.75" x14ac:dyDescent="0.25">
      <c r="B27" s="67"/>
      <c r="C27" s="138" t="s">
        <v>87</v>
      </c>
      <c r="D27" s="139"/>
      <c r="E27" s="196">
        <v>20000</v>
      </c>
    </row>
    <row r="28" spans="2:9" ht="15.75" x14ac:dyDescent="0.25">
      <c r="B28" s="67"/>
      <c r="C28" s="140" t="s">
        <v>90</v>
      </c>
      <c r="D28" s="74"/>
      <c r="E28" s="197">
        <v>24</v>
      </c>
    </row>
    <row r="29" spans="2:9" ht="15.75" x14ac:dyDescent="0.25">
      <c r="B29" s="67"/>
      <c r="C29" s="140" t="s">
        <v>92</v>
      </c>
      <c r="D29" s="74"/>
      <c r="E29" s="198">
        <v>23</v>
      </c>
    </row>
    <row r="30" spans="2:9" ht="15.75" x14ac:dyDescent="0.25">
      <c r="B30" s="67"/>
      <c r="C30" s="141" t="s">
        <v>94</v>
      </c>
      <c r="D30" s="75"/>
      <c r="E30" s="201">
        <f>((POWER(POWER((1+E29/100),1/365),E28))-1)*E27</f>
        <v>274.0990829991041</v>
      </c>
    </row>
    <row r="31" spans="2:9" ht="16.5" thickBot="1" x14ac:dyDescent="0.3">
      <c r="B31" s="67"/>
      <c r="C31" s="142" t="s">
        <v>143</v>
      </c>
      <c r="D31" s="143"/>
      <c r="E31" s="202">
        <f>E30/E27</f>
        <v>1.3704954149955205E-2</v>
      </c>
    </row>
    <row r="32" spans="2:9" ht="15.75" x14ac:dyDescent="0.25">
      <c r="B32" s="67"/>
      <c r="C32" s="76"/>
      <c r="D32" s="76"/>
      <c r="E32" s="77"/>
    </row>
    <row r="33" spans="3:10" ht="15.75" x14ac:dyDescent="0.25">
      <c r="C33" s="291" t="s">
        <v>95</v>
      </c>
      <c r="D33" s="291"/>
      <c r="E33" s="291"/>
    </row>
    <row r="34" spans="3:10" ht="15.75" x14ac:dyDescent="0.25">
      <c r="C34" s="78" t="s">
        <v>96</v>
      </c>
      <c r="D34" s="79"/>
      <c r="E34" s="199">
        <v>0.5</v>
      </c>
    </row>
    <row r="35" spans="3:10" ht="15.75" x14ac:dyDescent="0.25">
      <c r="C35" s="80" t="s">
        <v>97</v>
      </c>
      <c r="D35" s="79"/>
      <c r="E35" s="200">
        <v>30</v>
      </c>
    </row>
    <row r="36" spans="3:10" ht="15.75" x14ac:dyDescent="0.25">
      <c r="C36" s="78" t="s">
        <v>98</v>
      </c>
      <c r="D36" s="79"/>
      <c r="E36" s="199">
        <v>5</v>
      </c>
    </row>
    <row r="37" spans="3:10" ht="15.75" x14ac:dyDescent="0.25">
      <c r="C37" s="81" t="s">
        <v>99</v>
      </c>
      <c r="D37" s="82"/>
      <c r="E37" s="203">
        <f>((POWER(1+(E34/100),365/E35)*((1+E36/100))-1))*100</f>
        <v>11.568874108563264</v>
      </c>
      <c r="J37" s="83"/>
    </row>
    <row r="38" spans="3:10" ht="15.75" x14ac:dyDescent="0.25">
      <c r="C38" s="84" t="s">
        <v>100</v>
      </c>
      <c r="D38" s="79"/>
      <c r="E38" s="205">
        <v>12</v>
      </c>
      <c r="J38" s="83"/>
    </row>
    <row r="39" spans="3:10" ht="15.75" x14ac:dyDescent="0.25">
      <c r="C39" s="84" t="s">
        <v>101</v>
      </c>
      <c r="D39" s="79"/>
      <c r="E39" s="206">
        <v>1000</v>
      </c>
      <c r="J39" s="83"/>
    </row>
    <row r="40" spans="3:10" ht="15.75" x14ac:dyDescent="0.25">
      <c r="C40" s="85" t="s">
        <v>131</v>
      </c>
      <c r="D40" s="86"/>
      <c r="E40" s="204">
        <f>PMT(E37%/12,E38,E39,0,0)</f>
        <v>-88.647230264958054</v>
      </c>
      <c r="J40" s="83"/>
    </row>
    <row r="41" spans="3:10" ht="15.75" x14ac:dyDescent="0.25">
      <c r="C41" s="13"/>
      <c r="D41" s="13"/>
      <c r="E41" s="13"/>
    </row>
    <row r="42" spans="3:10" ht="15.75" x14ac:dyDescent="0.25">
      <c r="G42" s="13"/>
      <c r="H42" s="87"/>
    </row>
    <row r="43" spans="3:10" s="13" customFormat="1" ht="15.75" x14ac:dyDescent="0.25"/>
    <row r="44" spans="3:10" s="13" customFormat="1" ht="15.75" x14ac:dyDescent="0.25"/>
    <row r="45" spans="3:10" s="13" customFormat="1" ht="15.75" x14ac:dyDescent="0.25"/>
    <row r="46" spans="3:10" s="13" customFormat="1" ht="15.75" x14ac:dyDescent="0.25"/>
    <row r="47" spans="3:10" s="13" customFormat="1" ht="15.75" x14ac:dyDescent="0.25"/>
    <row r="48" spans="3:10" s="13" customFormat="1" ht="15.75" x14ac:dyDescent="0.25"/>
    <row r="49" spans="7:7" s="13" customFormat="1" ht="15.75" x14ac:dyDescent="0.25"/>
    <row r="50" spans="7:7" s="13" customFormat="1" ht="15.75" x14ac:dyDescent="0.25"/>
    <row r="51" spans="7:7" s="13" customFormat="1" ht="15.75" x14ac:dyDescent="0.25"/>
    <row r="52" spans="7:7" s="13" customFormat="1" ht="15.75" x14ac:dyDescent="0.25"/>
    <row r="53" spans="7:7" s="13" customFormat="1" ht="15.75" x14ac:dyDescent="0.25"/>
    <row r="54" spans="7:7" s="13" customFormat="1" ht="15.75" x14ac:dyDescent="0.25"/>
    <row r="55" spans="7:7" s="13" customFormat="1" ht="15.75" x14ac:dyDescent="0.25"/>
    <row r="56" spans="7:7" s="13" customFormat="1" ht="15.75" x14ac:dyDescent="0.25"/>
    <row r="57" spans="7:7" s="13" customFormat="1" ht="15.75" x14ac:dyDescent="0.25"/>
    <row r="58" spans="7:7" s="13" customFormat="1" ht="15.75" x14ac:dyDescent="0.25"/>
    <row r="59" spans="7:7" s="13" customFormat="1" ht="15.75" x14ac:dyDescent="0.25"/>
    <row r="60" spans="7:7" s="13" customFormat="1" ht="15.75" x14ac:dyDescent="0.25"/>
    <row r="61" spans="7:7" s="13" customFormat="1" ht="15.75" x14ac:dyDescent="0.25"/>
    <row r="62" spans="7:7" s="13" customFormat="1" ht="15.75" x14ac:dyDescent="0.25"/>
    <row r="63" spans="7:7" s="13" customFormat="1" ht="15.75" x14ac:dyDescent="0.25">
      <c r="G63" s="36"/>
    </row>
  </sheetData>
  <sheetProtection password="CDFA" sheet="1" objects="1" scenarios="1"/>
  <mergeCells count="6">
    <mergeCell ref="C2:G2"/>
    <mergeCell ref="C23:E23"/>
    <mergeCell ref="C33:E33"/>
    <mergeCell ref="F12:G12"/>
    <mergeCell ref="C10:G10"/>
    <mergeCell ref="F19:G19"/>
  </mergeCells>
  <phoneticPr fontId="16" type="noConversion"/>
  <hyperlinks>
    <hyperlink ref="F3" r:id="rId1"/>
    <hyperlink ref="F8" r:id="rId2" display="http://www.sbaonline.sba.gov/starting/"/>
    <hyperlink ref="F4" r:id="rId3"/>
    <hyperlink ref="F5" r:id="rId4"/>
  </hyperlinks>
  <pageMargins left="0.74803149606299213" right="0.74803149606299213" top="0.98425196850393704" bottom="0.98425196850393704" header="0.51181102362204722" footer="0.51181102362204722"/>
  <pageSetup paperSize="9" scale="83" fitToHeight="4" orientation="portrait" r:id="rId5"/>
  <headerFooter alignWithMargins="0">
    <oddHeader>&amp;A</oddHeader>
  </headerFooter>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33"/>
  <sheetViews>
    <sheetView showGridLines="0" topLeftCell="A7" zoomScale="130" workbookViewId="0">
      <selection activeCell="D29" sqref="D29"/>
    </sheetView>
  </sheetViews>
  <sheetFormatPr defaultRowHeight="15" x14ac:dyDescent="0.2"/>
  <cols>
    <col min="1" max="1" width="48.125" style="212" bestFit="1" customWidth="1"/>
    <col min="2" max="2" width="7.25" style="213" customWidth="1"/>
    <col min="3" max="3" width="7" style="213" customWidth="1"/>
    <col min="4" max="4" width="16" style="214" bestFit="1" customWidth="1"/>
    <col min="5" max="5" width="12.25" style="214" bestFit="1" customWidth="1"/>
    <col min="6" max="6" width="10" style="212" bestFit="1" customWidth="1"/>
    <col min="7" max="16384" width="9" style="212"/>
  </cols>
  <sheetData>
    <row r="1" spans="1:6" ht="16.5" thickBot="1" x14ac:dyDescent="0.3">
      <c r="A1" s="298" t="s">
        <v>219</v>
      </c>
      <c r="B1" s="298"/>
      <c r="C1" s="298"/>
      <c r="D1" s="298"/>
      <c r="E1" s="298"/>
      <c r="F1" s="298"/>
    </row>
    <row r="2" spans="1:6" ht="30.75" x14ac:dyDescent="0.25">
      <c r="A2" s="222"/>
      <c r="B2" s="296" t="s">
        <v>206</v>
      </c>
      <c r="C2" s="297"/>
      <c r="D2" s="223" t="s">
        <v>212</v>
      </c>
      <c r="E2" s="223" t="s">
        <v>211</v>
      </c>
      <c r="F2" s="224" t="s">
        <v>213</v>
      </c>
    </row>
    <row r="3" spans="1:6" ht="15.75" x14ac:dyDescent="0.25">
      <c r="A3" s="225" t="s">
        <v>181</v>
      </c>
      <c r="B3" s="218" t="s">
        <v>205</v>
      </c>
      <c r="C3" s="219" t="s">
        <v>214</v>
      </c>
      <c r="D3" s="220" t="s">
        <v>203</v>
      </c>
      <c r="E3" s="220" t="s">
        <v>203</v>
      </c>
      <c r="F3" s="226" t="s">
        <v>203</v>
      </c>
    </row>
    <row r="4" spans="1:6" x14ac:dyDescent="0.2">
      <c r="A4" s="53" t="s">
        <v>154</v>
      </c>
      <c r="B4" s="244">
        <v>1</v>
      </c>
      <c r="C4" s="217">
        <f>100%-B4</f>
        <v>0</v>
      </c>
      <c r="D4" s="247">
        <v>0</v>
      </c>
      <c r="E4" s="221">
        <f t="shared" ref="E4:E14" si="0">D4*B4</f>
        <v>0</v>
      </c>
      <c r="F4" s="227">
        <f t="shared" ref="F4:F14" si="1">D4-E4</f>
        <v>0</v>
      </c>
    </row>
    <row r="5" spans="1:6" x14ac:dyDescent="0.2">
      <c r="A5" s="54" t="s">
        <v>155</v>
      </c>
      <c r="B5" s="245">
        <v>1</v>
      </c>
      <c r="C5" s="215">
        <f t="shared" ref="C5:C30" si="2">100%-B5</f>
        <v>0</v>
      </c>
      <c r="D5" s="248">
        <v>0</v>
      </c>
      <c r="E5" s="216">
        <f t="shared" si="0"/>
        <v>0</v>
      </c>
      <c r="F5" s="228">
        <f t="shared" si="1"/>
        <v>0</v>
      </c>
    </row>
    <row r="6" spans="1:6" x14ac:dyDescent="0.2">
      <c r="A6" s="54" t="s">
        <v>182</v>
      </c>
      <c r="B6" s="245">
        <v>0.2</v>
      </c>
      <c r="C6" s="215">
        <f t="shared" si="2"/>
        <v>0.8</v>
      </c>
      <c r="D6" s="248">
        <v>0</v>
      </c>
      <c r="E6" s="216">
        <f t="shared" si="0"/>
        <v>0</v>
      </c>
      <c r="F6" s="228">
        <f t="shared" si="1"/>
        <v>0</v>
      </c>
    </row>
    <row r="7" spans="1:6" x14ac:dyDescent="0.2">
      <c r="A7" s="54" t="s">
        <v>183</v>
      </c>
      <c r="B7" s="245">
        <v>0.2</v>
      </c>
      <c r="C7" s="215">
        <f t="shared" si="2"/>
        <v>0.8</v>
      </c>
      <c r="D7" s="248">
        <v>500</v>
      </c>
      <c r="E7" s="216">
        <f t="shared" si="0"/>
        <v>100</v>
      </c>
      <c r="F7" s="228">
        <f t="shared" si="1"/>
        <v>400</v>
      </c>
    </row>
    <row r="8" spans="1:6" x14ac:dyDescent="0.2">
      <c r="A8" s="53" t="s">
        <v>184</v>
      </c>
      <c r="B8" s="245">
        <v>1</v>
      </c>
      <c r="C8" s="215">
        <f t="shared" si="2"/>
        <v>0</v>
      </c>
      <c r="D8" s="248">
        <v>0</v>
      </c>
      <c r="E8" s="216">
        <f t="shared" si="0"/>
        <v>0</v>
      </c>
      <c r="F8" s="228">
        <f t="shared" si="1"/>
        <v>0</v>
      </c>
    </row>
    <row r="9" spans="1:6" ht="15.75" x14ac:dyDescent="0.25">
      <c r="A9" s="225" t="s">
        <v>116</v>
      </c>
      <c r="B9" s="246"/>
      <c r="C9" s="229"/>
      <c r="D9" s="249"/>
      <c r="E9" s="231"/>
      <c r="F9" s="232"/>
    </row>
    <row r="10" spans="1:6" x14ac:dyDescent="0.2">
      <c r="A10" s="54" t="s">
        <v>185</v>
      </c>
      <c r="B10" s="245"/>
      <c r="C10" s="215">
        <f t="shared" si="2"/>
        <v>1</v>
      </c>
      <c r="D10" s="248">
        <v>50</v>
      </c>
      <c r="E10" s="216">
        <f t="shared" si="0"/>
        <v>0</v>
      </c>
      <c r="F10" s="228">
        <f t="shared" si="1"/>
        <v>50</v>
      </c>
    </row>
    <row r="11" spans="1:6" x14ac:dyDescent="0.2">
      <c r="A11" s="54" t="s">
        <v>186</v>
      </c>
      <c r="B11" s="245">
        <v>0.3</v>
      </c>
      <c r="C11" s="215">
        <f t="shared" si="2"/>
        <v>0.7</v>
      </c>
      <c r="D11" s="248">
        <v>0</v>
      </c>
      <c r="E11" s="216">
        <f t="shared" si="0"/>
        <v>0</v>
      </c>
      <c r="F11" s="228">
        <f t="shared" si="1"/>
        <v>0</v>
      </c>
    </row>
    <row r="12" spans="1:6" x14ac:dyDescent="0.2">
      <c r="A12" s="54" t="s">
        <v>187</v>
      </c>
      <c r="B12" s="245"/>
      <c r="C12" s="215">
        <f t="shared" si="2"/>
        <v>1</v>
      </c>
      <c r="D12" s="248">
        <v>400</v>
      </c>
      <c r="E12" s="216">
        <f t="shared" si="0"/>
        <v>0</v>
      </c>
      <c r="F12" s="228">
        <f t="shared" si="1"/>
        <v>400</v>
      </c>
    </row>
    <row r="13" spans="1:6" x14ac:dyDescent="0.2">
      <c r="A13" s="54" t="s">
        <v>215</v>
      </c>
      <c r="B13" s="245">
        <v>0.4</v>
      </c>
      <c r="C13" s="215">
        <f t="shared" si="2"/>
        <v>0.6</v>
      </c>
      <c r="D13" s="248">
        <v>0</v>
      </c>
      <c r="E13" s="216">
        <f t="shared" si="0"/>
        <v>0</v>
      </c>
      <c r="F13" s="228">
        <f t="shared" si="1"/>
        <v>0</v>
      </c>
    </row>
    <row r="14" spans="1:6" x14ac:dyDescent="0.2">
      <c r="A14" s="54" t="s">
        <v>188</v>
      </c>
      <c r="B14" s="245"/>
      <c r="C14" s="215">
        <f t="shared" si="2"/>
        <v>1</v>
      </c>
      <c r="D14" s="248">
        <v>0</v>
      </c>
      <c r="E14" s="216">
        <f t="shared" si="0"/>
        <v>0</v>
      </c>
      <c r="F14" s="228">
        <f t="shared" si="1"/>
        <v>0</v>
      </c>
    </row>
    <row r="15" spans="1:6" x14ac:dyDescent="0.2">
      <c r="A15" s="54" t="s">
        <v>189</v>
      </c>
      <c r="B15" s="245"/>
      <c r="C15" s="215">
        <f t="shared" si="2"/>
        <v>1</v>
      </c>
      <c r="D15" s="248">
        <v>0</v>
      </c>
      <c r="E15" s="216">
        <f t="shared" ref="E15:E30" si="3">D15*B15</f>
        <v>0</v>
      </c>
      <c r="F15" s="228">
        <f t="shared" ref="F15:F30" si="4">D15-E15</f>
        <v>0</v>
      </c>
    </row>
    <row r="16" spans="1:6" x14ac:dyDescent="0.2">
      <c r="A16" s="54" t="s">
        <v>190</v>
      </c>
      <c r="B16" s="245"/>
      <c r="C16" s="215">
        <f t="shared" si="2"/>
        <v>1</v>
      </c>
      <c r="D16" s="248">
        <v>0</v>
      </c>
      <c r="E16" s="216">
        <f t="shared" si="3"/>
        <v>0</v>
      </c>
      <c r="F16" s="228">
        <f t="shared" si="4"/>
        <v>0</v>
      </c>
    </row>
    <row r="17" spans="1:6" x14ac:dyDescent="0.2">
      <c r="A17" s="54" t="s">
        <v>191</v>
      </c>
      <c r="B17" s="245"/>
      <c r="C17" s="215">
        <f t="shared" si="2"/>
        <v>1</v>
      </c>
      <c r="D17" s="248">
        <v>3000</v>
      </c>
      <c r="E17" s="216">
        <f t="shared" si="3"/>
        <v>0</v>
      </c>
      <c r="F17" s="228">
        <f t="shared" si="4"/>
        <v>3000</v>
      </c>
    </row>
    <row r="18" spans="1:6" x14ac:dyDescent="0.2">
      <c r="A18" s="54" t="s">
        <v>192</v>
      </c>
      <c r="B18" s="245"/>
      <c r="C18" s="215">
        <f t="shared" si="2"/>
        <v>1</v>
      </c>
      <c r="D18" s="248">
        <v>0</v>
      </c>
      <c r="E18" s="216">
        <f t="shared" si="3"/>
        <v>0</v>
      </c>
      <c r="F18" s="228">
        <f t="shared" si="4"/>
        <v>0</v>
      </c>
    </row>
    <row r="19" spans="1:6" x14ac:dyDescent="0.2">
      <c r="A19" s="54" t="s">
        <v>193</v>
      </c>
      <c r="B19" s="245"/>
      <c r="C19" s="215">
        <f t="shared" si="2"/>
        <v>1</v>
      </c>
      <c r="D19" s="248">
        <v>0</v>
      </c>
      <c r="E19" s="216">
        <f t="shared" si="3"/>
        <v>0</v>
      </c>
      <c r="F19" s="228">
        <f t="shared" si="4"/>
        <v>0</v>
      </c>
    </row>
    <row r="20" spans="1:6" x14ac:dyDescent="0.2">
      <c r="A20" s="54" t="s">
        <v>194</v>
      </c>
      <c r="B20" s="245"/>
      <c r="C20" s="215">
        <f t="shared" si="2"/>
        <v>1</v>
      </c>
      <c r="D20" s="248">
        <v>0</v>
      </c>
      <c r="E20" s="216">
        <f t="shared" si="3"/>
        <v>0</v>
      </c>
      <c r="F20" s="228">
        <f t="shared" si="4"/>
        <v>0</v>
      </c>
    </row>
    <row r="21" spans="1:6" x14ac:dyDescent="0.2">
      <c r="A21" s="54" t="s">
        <v>195</v>
      </c>
      <c r="B21" s="245">
        <v>0.2</v>
      </c>
      <c r="C21" s="215">
        <f t="shared" si="2"/>
        <v>0.8</v>
      </c>
      <c r="D21" s="248">
        <v>200</v>
      </c>
      <c r="E21" s="216">
        <f t="shared" si="3"/>
        <v>40</v>
      </c>
      <c r="F21" s="228">
        <f t="shared" si="4"/>
        <v>160</v>
      </c>
    </row>
    <row r="22" spans="1:6" x14ac:dyDescent="0.2">
      <c r="A22" s="54" t="s">
        <v>196</v>
      </c>
      <c r="B22" s="245">
        <v>0.2</v>
      </c>
      <c r="C22" s="215">
        <f t="shared" si="2"/>
        <v>0.8</v>
      </c>
      <c r="D22" s="248">
        <v>0</v>
      </c>
      <c r="E22" s="216">
        <f t="shared" si="3"/>
        <v>0</v>
      </c>
      <c r="F22" s="228">
        <f t="shared" si="4"/>
        <v>0</v>
      </c>
    </row>
    <row r="23" spans="1:6" x14ac:dyDescent="0.2">
      <c r="A23" s="54" t="s">
        <v>197</v>
      </c>
      <c r="B23" s="245"/>
      <c r="C23" s="215">
        <f t="shared" si="2"/>
        <v>1</v>
      </c>
      <c r="D23" s="248">
        <v>0</v>
      </c>
      <c r="E23" s="216">
        <f t="shared" si="3"/>
        <v>0</v>
      </c>
      <c r="F23" s="228">
        <f t="shared" si="4"/>
        <v>0</v>
      </c>
    </row>
    <row r="24" spans="1:6" x14ac:dyDescent="0.2">
      <c r="A24" s="54" t="s">
        <v>210</v>
      </c>
      <c r="B24" s="245"/>
      <c r="C24" s="215">
        <f t="shared" si="2"/>
        <v>1</v>
      </c>
      <c r="D24" s="248">
        <v>0</v>
      </c>
      <c r="E24" s="216">
        <f t="shared" si="3"/>
        <v>0</v>
      </c>
      <c r="F24" s="228">
        <f t="shared" si="4"/>
        <v>0</v>
      </c>
    </row>
    <row r="25" spans="1:6" x14ac:dyDescent="0.2">
      <c r="A25" s="53" t="s">
        <v>198</v>
      </c>
      <c r="B25" s="245"/>
      <c r="C25" s="215">
        <f t="shared" si="2"/>
        <v>1</v>
      </c>
      <c r="D25" s="248">
        <v>0</v>
      </c>
      <c r="E25" s="216">
        <f t="shared" si="3"/>
        <v>0</v>
      </c>
      <c r="F25" s="228">
        <f t="shared" si="4"/>
        <v>0</v>
      </c>
    </row>
    <row r="26" spans="1:6" ht="15.75" x14ac:dyDescent="0.25">
      <c r="A26" s="52" t="s">
        <v>199</v>
      </c>
      <c r="B26" s="245"/>
      <c r="C26" s="215">
        <f t="shared" si="2"/>
        <v>1</v>
      </c>
      <c r="D26" s="248">
        <v>0</v>
      </c>
      <c r="E26" s="216">
        <f t="shared" si="3"/>
        <v>0</v>
      </c>
      <c r="F26" s="228">
        <f t="shared" si="4"/>
        <v>0</v>
      </c>
    </row>
    <row r="27" spans="1:6" ht="15.75" x14ac:dyDescent="0.25">
      <c r="A27" s="52" t="s">
        <v>200</v>
      </c>
      <c r="B27" s="245"/>
      <c r="C27" s="215">
        <f t="shared" si="2"/>
        <v>1</v>
      </c>
      <c r="D27" s="248">
        <f>2500/50%/12</f>
        <v>416.66666666666669</v>
      </c>
      <c r="E27" s="216">
        <f t="shared" si="3"/>
        <v>0</v>
      </c>
      <c r="F27" s="228">
        <f t="shared" si="4"/>
        <v>416.66666666666669</v>
      </c>
    </row>
    <row r="28" spans="1:6" ht="15.75" x14ac:dyDescent="0.25">
      <c r="A28" s="52" t="s">
        <v>201</v>
      </c>
      <c r="B28" s="245">
        <v>0.2</v>
      </c>
      <c r="C28" s="215">
        <f t="shared" si="2"/>
        <v>0.8</v>
      </c>
      <c r="D28" s="248">
        <v>7700</v>
      </c>
      <c r="E28" s="216">
        <f t="shared" si="3"/>
        <v>1540</v>
      </c>
      <c r="F28" s="228">
        <f t="shared" si="4"/>
        <v>6160</v>
      </c>
    </row>
    <row r="29" spans="1:6" ht="15.75" x14ac:dyDescent="0.25">
      <c r="A29" s="55" t="s">
        <v>202</v>
      </c>
      <c r="B29" s="245"/>
      <c r="C29" s="215">
        <f t="shared" si="2"/>
        <v>1</v>
      </c>
      <c r="D29" s="248">
        <v>0</v>
      </c>
      <c r="E29" s="216">
        <f t="shared" si="3"/>
        <v>0</v>
      </c>
      <c r="F29" s="228">
        <f t="shared" si="4"/>
        <v>0</v>
      </c>
    </row>
    <row r="30" spans="1:6" ht="15.75" x14ac:dyDescent="0.25">
      <c r="A30" s="55" t="s">
        <v>204</v>
      </c>
      <c r="B30" s="245"/>
      <c r="C30" s="215">
        <f t="shared" si="2"/>
        <v>1</v>
      </c>
      <c r="D30" s="248">
        <v>0</v>
      </c>
      <c r="E30" s="216">
        <f t="shared" si="3"/>
        <v>0</v>
      </c>
      <c r="F30" s="228">
        <f t="shared" si="4"/>
        <v>0</v>
      </c>
    </row>
    <row r="31" spans="1:6" ht="18" x14ac:dyDescent="0.25">
      <c r="A31" s="253" t="s">
        <v>209</v>
      </c>
      <c r="B31" s="250"/>
      <c r="C31" s="251"/>
      <c r="D31" s="252">
        <f>SUM(D4:D30)</f>
        <v>12266.666666666668</v>
      </c>
      <c r="E31" s="233"/>
      <c r="F31" s="234"/>
    </row>
    <row r="32" spans="1:6" ht="18" x14ac:dyDescent="0.25">
      <c r="A32" s="253" t="s">
        <v>207</v>
      </c>
      <c r="B32" s="250"/>
      <c r="C32" s="251"/>
      <c r="D32" s="252">
        <f>SUM(E4:E30)</f>
        <v>1680</v>
      </c>
      <c r="E32" s="230"/>
      <c r="F32" s="234"/>
    </row>
    <row r="33" spans="1:6" ht="18.75" thickBot="1" x14ac:dyDescent="0.3">
      <c r="A33" s="254" t="s">
        <v>208</v>
      </c>
      <c r="B33" s="255"/>
      <c r="C33" s="256"/>
      <c r="D33" s="257">
        <f>SUM(F4:F30)</f>
        <v>10586.666666666668</v>
      </c>
      <c r="E33" s="235"/>
      <c r="F33" s="236"/>
    </row>
  </sheetData>
  <sheetProtection password="CDFA" sheet="1" objects="1" scenarios="1"/>
  <mergeCells count="2">
    <mergeCell ref="B2:C2"/>
    <mergeCell ref="A1:F1"/>
  </mergeCells>
  <phoneticPr fontId="16" type="noConversion"/>
  <printOptions horizontalCentered="1" verticalCentered="1"/>
  <pageMargins left="0.74803149606299213" right="0.74803149606299213" top="0.98425196850393704" bottom="0.98425196850393704" header="0.51181102362204722" footer="0.51181102362204722"/>
  <pageSetup paperSize="9" scale="91" orientation="landscape" horizontalDpi="180" verticalDpi="180" copies="0" r:id="rId1"/>
  <headerFooter alignWithMargins="0">
    <oddHeader>&amp;C&amp;A</oddHeader>
    <oddFooter>&amp;L&amp;P&amp;R&amp;D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autoPageBreaks="0" fitToPage="1"/>
  </sheetPr>
  <dimension ref="B2:AG25"/>
  <sheetViews>
    <sheetView showGridLines="0" showRowColHeaders="0" topLeftCell="M10" zoomScale="130" zoomScaleNormal="75" zoomScaleSheetLayoutView="25" workbookViewId="0">
      <selection activeCell="P22" sqref="P22"/>
    </sheetView>
  </sheetViews>
  <sheetFormatPr defaultRowHeight="15.75" x14ac:dyDescent="0.25"/>
  <cols>
    <col min="1" max="1" width="0.375" style="13" customWidth="1"/>
    <col min="2" max="2" width="0.875" style="13" hidden="1" customWidth="1"/>
    <col min="3" max="3" width="1.875" style="13" hidden="1" customWidth="1"/>
    <col min="4" max="4" width="2.25" style="13" hidden="1" customWidth="1"/>
    <col min="5" max="5" width="1.5" style="13" hidden="1" customWidth="1"/>
    <col min="6" max="6" width="2.5" style="13" hidden="1" customWidth="1"/>
    <col min="7" max="7" width="2.625" style="13" hidden="1" customWidth="1"/>
    <col min="8" max="8" width="0" style="13" hidden="1" customWidth="1"/>
    <col min="9" max="9" width="14" style="13" hidden="1" customWidth="1"/>
    <col min="10" max="10" width="12.5" style="13" hidden="1" customWidth="1"/>
    <col min="11" max="11" width="3.125" style="13" customWidth="1"/>
    <col min="12" max="12" width="11.125" style="13" bestFit="1" customWidth="1"/>
    <col min="13" max="13" width="9" style="13"/>
    <col min="14" max="14" width="12.5" style="13" bestFit="1" customWidth="1"/>
    <col min="15" max="15" width="14.25" style="13" bestFit="1" customWidth="1"/>
    <col min="16" max="16" width="13" style="13" customWidth="1"/>
    <col min="17" max="17" width="9" style="13"/>
    <col min="18" max="18" width="11.125" style="13" bestFit="1" customWidth="1"/>
    <col min="19" max="26" width="9" style="13"/>
    <col min="27" max="27" width="14.125" style="13" hidden="1" customWidth="1"/>
    <col min="28" max="16384" width="9" style="13"/>
  </cols>
  <sheetData>
    <row r="2" spans="27:33" x14ac:dyDescent="0.25">
      <c r="AA2" s="37"/>
      <c r="AB2" s="37">
        <v>0</v>
      </c>
      <c r="AC2" s="37">
        <f>P23/5</f>
        <v>90</v>
      </c>
      <c r="AD2" s="37">
        <f>AC2*2</f>
        <v>180</v>
      </c>
      <c r="AE2" s="37">
        <f>AC2*3</f>
        <v>270</v>
      </c>
      <c r="AF2" s="37">
        <f>AC2*4</f>
        <v>360</v>
      </c>
      <c r="AG2" s="37">
        <f>P23</f>
        <v>450</v>
      </c>
    </row>
    <row r="3" spans="27:33" x14ac:dyDescent="0.25">
      <c r="AA3" s="37" t="s">
        <v>75</v>
      </c>
      <c r="AB3" s="37">
        <f t="shared" ref="AB3:AG3" si="0">$P$21</f>
        <v>5750</v>
      </c>
      <c r="AC3" s="37">
        <f t="shared" si="0"/>
        <v>5750</v>
      </c>
      <c r="AD3" s="37">
        <f t="shared" si="0"/>
        <v>5750</v>
      </c>
      <c r="AE3" s="37">
        <f t="shared" si="0"/>
        <v>5750</v>
      </c>
      <c r="AF3" s="37">
        <f t="shared" si="0"/>
        <v>5750</v>
      </c>
      <c r="AG3" s="37">
        <f t="shared" si="0"/>
        <v>5750</v>
      </c>
    </row>
    <row r="4" spans="27:33" x14ac:dyDescent="0.25">
      <c r="AA4" s="37" t="s">
        <v>38</v>
      </c>
      <c r="AB4" s="37">
        <f>$P$25*AB2/100</f>
        <v>0</v>
      </c>
      <c r="AC4" s="37">
        <f>P25/5</f>
        <v>1350</v>
      </c>
      <c r="AD4" s="37">
        <f>AC4*2</f>
        <v>2700</v>
      </c>
      <c r="AE4" s="37">
        <f>AC4*3</f>
        <v>4050</v>
      </c>
      <c r="AF4" s="37">
        <f>AC4*4</f>
        <v>5400</v>
      </c>
      <c r="AG4" s="37">
        <f>P25</f>
        <v>6750</v>
      </c>
    </row>
    <row r="5" spans="27:33" x14ac:dyDescent="0.25">
      <c r="AA5" s="37" t="s">
        <v>76</v>
      </c>
      <c r="AB5" s="37">
        <f>P21</f>
        <v>5750</v>
      </c>
      <c r="AC5" s="37">
        <f>P21+(P22/5)</f>
        <v>5895.6</v>
      </c>
      <c r="AD5" s="37">
        <f>P21+(P22/5)*2</f>
        <v>6041.2</v>
      </c>
      <c r="AE5" s="37">
        <f>P21+(P22/5)*3</f>
        <v>6186.8</v>
      </c>
      <c r="AF5" s="37">
        <f>P21+(P22/5)*4</f>
        <v>6332.4</v>
      </c>
      <c r="AG5" s="37">
        <f>P22+P21</f>
        <v>6478</v>
      </c>
    </row>
    <row r="19" spans="15:19" ht="16.5" thickBot="1" x14ac:dyDescent="0.3"/>
    <row r="20" spans="15:19" ht="16.5" thickBot="1" x14ac:dyDescent="0.3">
      <c r="O20" s="88" t="s">
        <v>83</v>
      </c>
      <c r="P20" s="240">
        <f>P21+P22</f>
        <v>6478</v>
      </c>
      <c r="Q20" s="89" t="s">
        <v>45</v>
      </c>
      <c r="R20" s="90"/>
      <c r="S20" s="91"/>
    </row>
    <row r="21" spans="15:19" ht="18.75" x14ac:dyDescent="0.3">
      <c r="O21" s="92" t="s">
        <v>86</v>
      </c>
      <c r="P21" s="239">
        <v>5750</v>
      </c>
      <c r="Q21" s="93" t="s">
        <v>134</v>
      </c>
      <c r="R21" s="94"/>
      <c r="S21" s="242">
        <f>IF(P25&gt;P20,P21/(1-(P22/P25)),"izguba")</f>
        <v>6445.1179010295582</v>
      </c>
    </row>
    <row r="22" spans="15:19" ht="18.75" x14ac:dyDescent="0.3">
      <c r="O22" s="95" t="s">
        <v>88</v>
      </c>
      <c r="P22" s="239">
        <v>728</v>
      </c>
      <c r="Q22" s="96" t="s">
        <v>89</v>
      </c>
      <c r="R22" s="97"/>
      <c r="S22" s="243">
        <f>IF(P25&gt;P20,P21/(P24-(P22/P23)),"izguba")</f>
        <v>429.67452673530391</v>
      </c>
    </row>
    <row r="23" spans="15:19" x14ac:dyDescent="0.25">
      <c r="O23" s="95" t="s">
        <v>91</v>
      </c>
      <c r="P23" s="239">
        <v>450</v>
      </c>
      <c r="Q23" s="98"/>
      <c r="R23" s="99"/>
      <c r="S23" s="100"/>
    </row>
    <row r="24" spans="15:19" x14ac:dyDescent="0.25">
      <c r="O24" s="95" t="s">
        <v>93</v>
      </c>
      <c r="P24" s="239">
        <v>15</v>
      </c>
      <c r="Q24" s="101"/>
      <c r="R24" s="102"/>
      <c r="S24" s="103"/>
    </row>
    <row r="25" spans="15:19" ht="16.5" thickBot="1" x14ac:dyDescent="0.3">
      <c r="O25" s="104" t="s">
        <v>38</v>
      </c>
      <c r="P25" s="241">
        <f>P24*P23</f>
        <v>6750</v>
      </c>
      <c r="Q25" s="105"/>
      <c r="R25" s="106"/>
      <c r="S25" s="107"/>
    </row>
  </sheetData>
  <sheetProtection password="CDFA" sheet="1" objects="1" scenarios="1"/>
  <phoneticPr fontId="16" type="noConversion"/>
  <printOptions horizontalCentered="1" verticalCentered="1"/>
  <pageMargins left="0.47244094488188981" right="0.74803149606299213" top="0.98425196850393704" bottom="0.98425196850393704" header="0.31496062992125984" footer="0.51181102362204722"/>
  <pageSetup paperSize="9" scale="70" orientation="landscape" r:id="rId1"/>
  <headerFooter alignWithMargins="0">
    <oddHeader>&amp;A</oddHeader>
    <oddFooter>&amp;L&amp;P&amp;R&amp;D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NAVODILA</vt:lpstr>
      <vt:lpstr>OTVORITVENA</vt:lpstr>
      <vt:lpstr>BIL. STANJA</vt:lpstr>
      <vt:lpstr>IZKAZ USPEHA</vt:lpstr>
      <vt:lpstr>KAZALNIKI</vt:lpstr>
      <vt:lpstr>DENAR.TOK</vt:lpstr>
      <vt:lpstr>RAZNO</vt:lpstr>
      <vt:lpstr>STROŠKI</vt:lpstr>
      <vt:lpstr>PRAG RENTABILNOSTI</vt:lpstr>
      <vt:lpstr>Sheet1</vt:lpstr>
      <vt:lpstr>'BIL. STANJA'!Print_Area</vt:lpstr>
      <vt:lpstr>'IZKAZ USPEHA'!Print_Area</vt:lpstr>
      <vt:lpstr>'PRAG RENTABILNOSTI'!Print_Area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Tomšič</dc:creator>
  <cp:lastModifiedBy>Roglan</cp:lastModifiedBy>
  <cp:lastPrinted>2014-10-31T15:14:32Z</cp:lastPrinted>
  <dcterms:created xsi:type="dcterms:W3CDTF">1996-01-17T21:06:06Z</dcterms:created>
  <dcterms:modified xsi:type="dcterms:W3CDTF">2014-10-31T15:14:34Z</dcterms:modified>
</cp:coreProperties>
</file>