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" sheetId="1" r:id="rId4"/>
    <sheet state="visible" name="hrana" sheetId="2" r:id="rId5"/>
  </sheets>
  <definedNames/>
  <calcPr/>
  <extLst>
    <ext uri="GoogleSheetsCustomDataVersion2">
      <go:sheetsCustomData xmlns:go="http://customooxmlschemas.google.com/" r:id="rId6" roundtripDataChecksum="YocQtxMZ9r1GjtIemOjKeGjWv/F0fDyzN3Xv8qlyEVQ="/>
    </ext>
  </extLst>
</workbook>
</file>

<file path=xl/sharedStrings.xml><?xml version="1.0" encoding="utf-8"?>
<sst xmlns="http://schemas.openxmlformats.org/spreadsheetml/2006/main" count="453" uniqueCount="56">
  <si>
    <t>Ocenjevanje hrane</t>
  </si>
  <si>
    <t>score = 0,5* Z + 0,3 * R + 0,2 * D</t>
  </si>
  <si>
    <t>Zdravnost (Z)</t>
  </si>
  <si>
    <t>Raznolikost (R)</t>
  </si>
  <si>
    <t>Domačnost (D)</t>
  </si>
  <si>
    <t>se začne pri 50</t>
  </si>
  <si>
    <t>število skupin hrane</t>
  </si>
  <si>
    <t>pakiranje vs krožniki</t>
  </si>
  <si>
    <t>plus točke za zdrave stvari</t>
  </si>
  <si>
    <t>raznolikost v barvah</t>
  </si>
  <si>
    <t>doma vs restavracija</t>
  </si>
  <si>
    <t>minus točke za nezdrave stvari</t>
  </si>
  <si>
    <t>metadata (lokacija)</t>
  </si>
  <si>
    <t>Zdrave hrane (plus točke)</t>
  </si>
  <si>
    <t>Raznolikost</t>
  </si>
  <si>
    <t>Domačnost</t>
  </si>
  <si>
    <t>listnata zelenjava (špinača, ohrovt)</t>
  </si>
  <si>
    <t>R = 0,8 * S + 0,2 * B</t>
  </si>
  <si>
    <t>doma narejeno</t>
  </si>
  <si>
    <t>barvasta zelenjava (paprika, korenje)</t>
  </si>
  <si>
    <t>Raznolikost v skupinah hrane (S)</t>
  </si>
  <si>
    <t>delno doma narejeno</t>
  </si>
  <si>
    <t>'drevesna' zelenjava (brokoli, cvetača)</t>
  </si>
  <si>
    <t>S = 0 na začetku plus točke za vsako skupino</t>
  </si>
  <si>
    <t>takeout ali procesirana hrana</t>
  </si>
  <si>
    <t>polnovredno zrnje (kvinoja, rjav riž, oves)</t>
  </si>
  <si>
    <t>zelenjava</t>
  </si>
  <si>
    <t>sadje</t>
  </si>
  <si>
    <t>stročnice (fižol, leča)</t>
  </si>
  <si>
    <t>proteini (beljakovine)</t>
  </si>
  <si>
    <t>dobre beljakovine (piščanec, puran), gobe</t>
  </si>
  <si>
    <t>žita (ogljikovi hidrati)</t>
  </si>
  <si>
    <t>jagodičevje (borovnice, jagode)</t>
  </si>
  <si>
    <t>mlečni izdelki</t>
  </si>
  <si>
    <t>mlečni izdelki z nizko vsebnostjo maščob (jogurt, mleko)</t>
  </si>
  <si>
    <t>pijača</t>
  </si>
  <si>
    <t>zelišča in začimbe (kurkuma, bazilika)</t>
  </si>
  <si>
    <t>maščobe, sladkor</t>
  </si>
  <si>
    <t>voda ali čaj (brez sladkorja)</t>
  </si>
  <si>
    <t>Raznolikost v barvah (B)</t>
  </si>
  <si>
    <t>20 točk za vsako barvo (do 5)</t>
  </si>
  <si>
    <t>Nezdrave hrane (minus točke)</t>
  </si>
  <si>
    <t>ocvrta hrana (ocvrt piščanec, pomfri)</t>
  </si>
  <si>
    <t>procesirano meso (slanina, klobase)</t>
  </si>
  <si>
    <t>rafinirani ogljikovi hidrati (bel kruh, slaščice)</t>
  </si>
  <si>
    <t>sladke pijače (gaziranje pijače, sladkan čaj)</t>
  </si>
  <si>
    <t>sladke sladice (torte, bonboni, čokolada)</t>
  </si>
  <si>
    <t>fast food (burgerji, pizza)</t>
  </si>
  <si>
    <t>velike količine sira</t>
  </si>
  <si>
    <t>omake na osnovi smetane (alfredo, smetanova omaka)</t>
  </si>
  <si>
    <t>procesirani prigrazki (čips, smoki, kokice)</t>
  </si>
  <si>
    <t>velike količine soli (vidna sol, hrana z veliko natrija)</t>
  </si>
  <si>
    <t>Z</t>
  </si>
  <si>
    <t>R</t>
  </si>
  <si>
    <t>D</t>
  </si>
  <si>
    <t>skupaj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</si>
</sst>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1.0"/>
      <color theme="1"/>
      <name val="Aptos Narrow"/>
    </font>
    <font/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8ED873"/>
        <bgColor rgb="FF8ED873"/>
      </patternFill>
    </fill>
    <fill>
      <patternFill patternType="solid">
        <fgColor rgb="FFCAEDFB"/>
        <bgColor rgb="FFCAEDFB"/>
      </patternFill>
    </fill>
    <fill>
      <patternFill patternType="solid">
        <fgColor rgb="FFB3E5A1"/>
        <bgColor rgb="FFB3E5A1"/>
      </patternFill>
    </fill>
    <fill>
      <patternFill patternType="solid">
        <fgColor rgb="FFD9F2D0"/>
        <bgColor rgb="FFD9F2D0"/>
      </patternFill>
    </fill>
  </fills>
  <borders count="4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4" fontId="1" numFmtId="0" xfId="0" applyAlignment="1" applyBorder="1" applyFill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4" fontId="1" numFmtId="0" xfId="0" applyAlignment="1" applyBorder="1" applyFont="1">
      <alignment horizontal="center"/>
    </xf>
    <xf borderId="11" fillId="0" fontId="2" numFmtId="0" xfId="0" applyBorder="1" applyFont="1"/>
    <xf borderId="7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left"/>
    </xf>
    <xf borderId="12" fillId="0" fontId="1" numFmtId="0" xfId="0" applyAlignment="1" applyBorder="1" applyFont="1">
      <alignment horizontal="left"/>
    </xf>
    <xf borderId="13" fillId="0" fontId="2" numFmtId="0" xfId="0" applyBorder="1" applyFont="1"/>
    <xf borderId="14" fillId="0" fontId="2" numFmtId="0" xfId="0" applyBorder="1" applyFont="1"/>
    <xf borderId="15" fillId="0" fontId="1" numFmtId="0" xfId="0" applyAlignment="1" applyBorder="1" applyFont="1">
      <alignment horizontal="left"/>
    </xf>
    <xf borderId="16" fillId="0" fontId="2" numFmtId="0" xfId="0" applyBorder="1" applyFont="1"/>
    <xf borderId="1" fillId="4" fontId="1" numFmtId="0" xfId="0" applyAlignment="1" applyBorder="1" applyFont="1">
      <alignment horizontal="center"/>
    </xf>
    <xf borderId="17" fillId="0" fontId="1" numFmtId="0" xfId="0" applyBorder="1" applyFont="1"/>
    <xf borderId="18" fillId="0" fontId="1" numFmtId="0" xfId="0" applyAlignment="1" applyBorder="1" applyFont="1">
      <alignment horizontal="left"/>
    </xf>
    <xf borderId="19" fillId="0" fontId="2" numFmtId="0" xfId="0" applyBorder="1" applyFont="1"/>
    <xf borderId="20" fillId="0" fontId="2" numFmtId="0" xfId="0" applyBorder="1" applyFont="1"/>
    <xf borderId="7" fillId="3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21" fillId="0" fontId="2" numFmtId="0" xfId="0" applyBorder="1" applyFont="1"/>
    <xf borderId="22" fillId="0" fontId="1" numFmtId="0" xfId="0" applyBorder="1" applyFont="1"/>
    <xf borderId="23" fillId="0" fontId="1" numFmtId="0" xfId="0" applyAlignment="1" applyBorder="1" applyFont="1">
      <alignment horizontal="left"/>
    </xf>
    <xf borderId="24" fillId="5" fontId="1" numFmtId="0" xfId="0" applyAlignment="1" applyBorder="1" applyFill="1" applyFont="1">
      <alignment horizontal="center"/>
    </xf>
    <xf borderId="25" fillId="0" fontId="2" numFmtId="0" xfId="0" applyBorder="1" applyFont="1"/>
    <xf borderId="26" fillId="0" fontId="2" numFmtId="0" xfId="0" applyBorder="1" applyFont="1"/>
    <xf quotePrefix="1" borderId="23" fillId="0" fontId="1" numFmtId="0" xfId="0" applyAlignment="1" applyBorder="1" applyFont="1">
      <alignment horizontal="left"/>
    </xf>
    <xf borderId="27" fillId="0" fontId="1" numFmtId="0" xfId="0" applyBorder="1" applyFont="1"/>
    <xf borderId="28" fillId="0" fontId="1" numFmtId="0" xfId="0" applyAlignment="1" applyBorder="1" applyFont="1">
      <alignment horizontal="left"/>
    </xf>
    <xf borderId="28" fillId="0" fontId="2" numFmtId="0" xfId="0" applyBorder="1" applyFont="1"/>
    <xf borderId="29" fillId="0" fontId="2" numFmtId="0" xfId="0" applyBorder="1" applyFont="1"/>
    <xf borderId="30" fillId="0" fontId="1" numFmtId="0" xfId="0" applyAlignment="1" applyBorder="1" applyFont="1">
      <alignment horizontal="left"/>
    </xf>
    <xf borderId="31" fillId="5" fontId="1" numFmtId="0" xfId="0" applyAlignment="1" applyBorder="1" applyFont="1">
      <alignment horizontal="center"/>
    </xf>
    <xf borderId="32" fillId="0" fontId="2" numFmtId="0" xfId="0" applyBorder="1" applyFont="1"/>
    <xf borderId="33" fillId="0" fontId="2" numFmtId="0" xfId="0" applyBorder="1" applyFont="1"/>
    <xf borderId="34" fillId="5" fontId="1" numFmtId="0" xfId="0" applyBorder="1" applyFont="1"/>
    <xf borderId="35" fillId="0" fontId="1" numFmtId="0" xfId="0" applyBorder="1" applyFont="1"/>
    <xf borderId="36" fillId="5" fontId="1" numFmtId="0" xfId="0" applyBorder="1" applyFont="1"/>
    <xf borderId="37" fillId="0" fontId="1" numFmtId="0" xfId="0" applyBorder="1" applyFont="1"/>
    <xf borderId="37" fillId="0" fontId="3" numFmtId="0" xfId="0" applyAlignment="1" applyBorder="1" applyFont="1">
      <alignment readingOrder="0"/>
    </xf>
    <xf borderId="38" fillId="4" fontId="1" numFmtId="0" xfId="0" applyBorder="1" applyFont="1"/>
    <xf borderId="39" fillId="4" fontId="1" numFmtId="0" xfId="0" applyBorder="1" applyFont="1"/>
    <xf borderId="34" fillId="5" fontId="1" numFmtId="0" xfId="0" applyAlignment="1" applyBorder="1" applyFont="1">
      <alignment vertical="bottom"/>
    </xf>
    <xf borderId="35" fillId="0" fontId="1" numFmtId="0" xfId="0" applyAlignment="1" applyBorder="1" applyFont="1">
      <alignment vertical="bottom"/>
    </xf>
    <xf borderId="36" fillId="5" fontId="1" numFmtId="0" xfId="0" applyAlignment="1" applyBorder="1" applyFont="1">
      <alignment vertical="bottom"/>
    </xf>
    <xf borderId="37" fillId="0" fontId="1" numFmtId="0" xfId="0" applyAlignment="1" applyBorder="1" applyFont="1">
      <alignment vertical="bottom"/>
    </xf>
    <xf borderId="37" fillId="0" fontId="3" numFmtId="0" xfId="0" applyAlignment="1" applyBorder="1" applyFont="1">
      <alignment readingOrder="0" vertical="bottom"/>
    </xf>
    <xf borderId="38" fillId="4" fontId="1" numFmtId="0" xfId="0" applyAlignment="1" applyBorder="1" applyFont="1">
      <alignment vertical="bottom"/>
    </xf>
    <xf borderId="39" fillId="4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40" Type="http://schemas.openxmlformats.org/officeDocument/2006/relationships/image" Target="../media/image80.jpg"/><Relationship Id="rId42" Type="http://schemas.openxmlformats.org/officeDocument/2006/relationships/image" Target="../media/image35.jpg"/><Relationship Id="rId41" Type="http://schemas.openxmlformats.org/officeDocument/2006/relationships/image" Target="../media/image33.jpg"/><Relationship Id="rId44" Type="http://schemas.openxmlformats.org/officeDocument/2006/relationships/image" Target="../media/image29.jpg"/><Relationship Id="rId43" Type="http://schemas.openxmlformats.org/officeDocument/2006/relationships/image" Target="../media/image38.jpg"/><Relationship Id="rId46" Type="http://schemas.openxmlformats.org/officeDocument/2006/relationships/image" Target="../media/image42.jpg"/><Relationship Id="rId45" Type="http://schemas.openxmlformats.org/officeDocument/2006/relationships/image" Target="../media/image36.jpg"/><Relationship Id="rId48" Type="http://schemas.openxmlformats.org/officeDocument/2006/relationships/image" Target="../media/image44.jpg"/><Relationship Id="rId47" Type="http://schemas.openxmlformats.org/officeDocument/2006/relationships/image" Target="../media/image43.jpg"/><Relationship Id="rId49" Type="http://schemas.openxmlformats.org/officeDocument/2006/relationships/image" Target="../media/image48.jpg"/><Relationship Id="rId100" Type="http://schemas.openxmlformats.org/officeDocument/2006/relationships/image" Target="../media/image98.jpg"/><Relationship Id="rId31" Type="http://schemas.openxmlformats.org/officeDocument/2006/relationships/image" Target="../media/image28.jpg"/><Relationship Id="rId30" Type="http://schemas.openxmlformats.org/officeDocument/2006/relationships/image" Target="../media/image75.jpg"/><Relationship Id="rId33" Type="http://schemas.openxmlformats.org/officeDocument/2006/relationships/image" Target="../media/image31.jpg"/><Relationship Id="rId32" Type="http://schemas.openxmlformats.org/officeDocument/2006/relationships/image" Target="../media/image37.jpg"/><Relationship Id="rId35" Type="http://schemas.openxmlformats.org/officeDocument/2006/relationships/image" Target="../media/image55.jpg"/><Relationship Id="rId34" Type="http://schemas.openxmlformats.org/officeDocument/2006/relationships/image" Target="../media/image41.jpg"/><Relationship Id="rId37" Type="http://schemas.openxmlformats.org/officeDocument/2006/relationships/image" Target="../media/image27.jpg"/><Relationship Id="rId36" Type="http://schemas.openxmlformats.org/officeDocument/2006/relationships/image" Target="../media/image30.jpg"/><Relationship Id="rId39" Type="http://schemas.openxmlformats.org/officeDocument/2006/relationships/image" Target="../media/image34.jpg"/><Relationship Id="rId38" Type="http://schemas.openxmlformats.org/officeDocument/2006/relationships/image" Target="../media/image39.jpg"/><Relationship Id="rId20" Type="http://schemas.openxmlformats.org/officeDocument/2006/relationships/image" Target="../media/image16.jpg"/><Relationship Id="rId22" Type="http://schemas.openxmlformats.org/officeDocument/2006/relationships/image" Target="../media/image18.jpg"/><Relationship Id="rId21" Type="http://schemas.openxmlformats.org/officeDocument/2006/relationships/image" Target="../media/image7.jpg"/><Relationship Id="rId24" Type="http://schemas.openxmlformats.org/officeDocument/2006/relationships/image" Target="../media/image13.jpg"/><Relationship Id="rId23" Type="http://schemas.openxmlformats.org/officeDocument/2006/relationships/image" Target="../media/image12.jpg"/><Relationship Id="rId26" Type="http://schemas.openxmlformats.org/officeDocument/2006/relationships/image" Target="../media/image25.jpg"/><Relationship Id="rId25" Type="http://schemas.openxmlformats.org/officeDocument/2006/relationships/image" Target="../media/image23.jpg"/><Relationship Id="rId28" Type="http://schemas.openxmlformats.org/officeDocument/2006/relationships/image" Target="../media/image24.jpg"/><Relationship Id="rId27" Type="http://schemas.openxmlformats.org/officeDocument/2006/relationships/image" Target="../media/image26.jpg"/><Relationship Id="rId29" Type="http://schemas.openxmlformats.org/officeDocument/2006/relationships/image" Target="../media/image32.jpg"/><Relationship Id="rId95" Type="http://schemas.openxmlformats.org/officeDocument/2006/relationships/image" Target="../media/image93.jpg"/><Relationship Id="rId94" Type="http://schemas.openxmlformats.org/officeDocument/2006/relationships/image" Target="../media/image90.jpg"/><Relationship Id="rId97" Type="http://schemas.openxmlformats.org/officeDocument/2006/relationships/image" Target="../media/image95.jpg"/><Relationship Id="rId96" Type="http://schemas.openxmlformats.org/officeDocument/2006/relationships/image" Target="../media/image92.jpg"/><Relationship Id="rId11" Type="http://schemas.openxmlformats.org/officeDocument/2006/relationships/image" Target="../media/image4.jpg"/><Relationship Id="rId99" Type="http://schemas.openxmlformats.org/officeDocument/2006/relationships/image" Target="../media/image96.jpg"/><Relationship Id="rId10" Type="http://schemas.openxmlformats.org/officeDocument/2006/relationships/image" Target="../media/image15.jpg"/><Relationship Id="rId98" Type="http://schemas.openxmlformats.org/officeDocument/2006/relationships/image" Target="../media/image100.jpg"/><Relationship Id="rId13" Type="http://schemas.openxmlformats.org/officeDocument/2006/relationships/image" Target="../media/image20.jpg"/><Relationship Id="rId12" Type="http://schemas.openxmlformats.org/officeDocument/2006/relationships/image" Target="../media/image21.jpg"/><Relationship Id="rId91" Type="http://schemas.openxmlformats.org/officeDocument/2006/relationships/image" Target="../media/image94.jpg"/><Relationship Id="rId90" Type="http://schemas.openxmlformats.org/officeDocument/2006/relationships/image" Target="../media/image87.jpg"/><Relationship Id="rId93" Type="http://schemas.openxmlformats.org/officeDocument/2006/relationships/image" Target="../media/image97.jpg"/><Relationship Id="rId92" Type="http://schemas.openxmlformats.org/officeDocument/2006/relationships/image" Target="../media/image86.jpg"/><Relationship Id="rId15" Type="http://schemas.openxmlformats.org/officeDocument/2006/relationships/image" Target="../media/image9.jpg"/><Relationship Id="rId14" Type="http://schemas.openxmlformats.org/officeDocument/2006/relationships/image" Target="../media/image6.jpg"/><Relationship Id="rId17" Type="http://schemas.openxmlformats.org/officeDocument/2006/relationships/image" Target="../media/image22.jpg"/><Relationship Id="rId16" Type="http://schemas.openxmlformats.org/officeDocument/2006/relationships/image" Target="../media/image11.jpg"/><Relationship Id="rId19" Type="http://schemas.openxmlformats.org/officeDocument/2006/relationships/image" Target="../media/image10.jpg"/><Relationship Id="rId18" Type="http://schemas.openxmlformats.org/officeDocument/2006/relationships/image" Target="../media/image47.jpg"/><Relationship Id="rId84" Type="http://schemas.openxmlformats.org/officeDocument/2006/relationships/image" Target="../media/image78.jpg"/><Relationship Id="rId83" Type="http://schemas.openxmlformats.org/officeDocument/2006/relationships/image" Target="../media/image77.jpg"/><Relationship Id="rId86" Type="http://schemas.openxmlformats.org/officeDocument/2006/relationships/image" Target="../media/image82.jpg"/><Relationship Id="rId85" Type="http://schemas.openxmlformats.org/officeDocument/2006/relationships/image" Target="../media/image79.jpg"/><Relationship Id="rId88" Type="http://schemas.openxmlformats.org/officeDocument/2006/relationships/image" Target="../media/image88.jpg"/><Relationship Id="rId87" Type="http://schemas.openxmlformats.org/officeDocument/2006/relationships/image" Target="../media/image76.jpg"/><Relationship Id="rId89" Type="http://schemas.openxmlformats.org/officeDocument/2006/relationships/image" Target="../media/image101.jpg"/><Relationship Id="rId80" Type="http://schemas.openxmlformats.org/officeDocument/2006/relationships/image" Target="../media/image74.jpg"/><Relationship Id="rId82" Type="http://schemas.openxmlformats.org/officeDocument/2006/relationships/image" Target="../media/image91.jpg"/><Relationship Id="rId81" Type="http://schemas.openxmlformats.org/officeDocument/2006/relationships/image" Target="../media/image84.jpg"/><Relationship Id="rId1" Type="http://schemas.openxmlformats.org/officeDocument/2006/relationships/image" Target="../media/image19.jpg"/><Relationship Id="rId2" Type="http://schemas.openxmlformats.org/officeDocument/2006/relationships/image" Target="../media/image8.jpg"/><Relationship Id="rId3" Type="http://schemas.openxmlformats.org/officeDocument/2006/relationships/image" Target="../media/image14.jpg"/><Relationship Id="rId4" Type="http://schemas.openxmlformats.org/officeDocument/2006/relationships/image" Target="../media/image2.jpg"/><Relationship Id="rId9" Type="http://schemas.openxmlformats.org/officeDocument/2006/relationships/image" Target="../media/image89.jpg"/><Relationship Id="rId5" Type="http://schemas.openxmlformats.org/officeDocument/2006/relationships/image" Target="../media/image3.jpg"/><Relationship Id="rId6" Type="http://schemas.openxmlformats.org/officeDocument/2006/relationships/image" Target="../media/image40.jpg"/><Relationship Id="rId7" Type="http://schemas.openxmlformats.org/officeDocument/2006/relationships/image" Target="../media/image17.jpg"/><Relationship Id="rId8" Type="http://schemas.openxmlformats.org/officeDocument/2006/relationships/image" Target="../media/image5.jpg"/><Relationship Id="rId73" Type="http://schemas.openxmlformats.org/officeDocument/2006/relationships/image" Target="../media/image69.jpg"/><Relationship Id="rId72" Type="http://schemas.openxmlformats.org/officeDocument/2006/relationships/image" Target="../media/image72.jpg"/><Relationship Id="rId75" Type="http://schemas.openxmlformats.org/officeDocument/2006/relationships/image" Target="../media/image68.jpg"/><Relationship Id="rId74" Type="http://schemas.openxmlformats.org/officeDocument/2006/relationships/image" Target="../media/image73.jpg"/><Relationship Id="rId77" Type="http://schemas.openxmlformats.org/officeDocument/2006/relationships/image" Target="../media/image83.jpg"/><Relationship Id="rId76" Type="http://schemas.openxmlformats.org/officeDocument/2006/relationships/image" Target="../media/image85.jpg"/><Relationship Id="rId79" Type="http://schemas.openxmlformats.org/officeDocument/2006/relationships/image" Target="../media/image81.jpg"/><Relationship Id="rId78" Type="http://schemas.openxmlformats.org/officeDocument/2006/relationships/image" Target="../media/image71.jpg"/><Relationship Id="rId71" Type="http://schemas.openxmlformats.org/officeDocument/2006/relationships/image" Target="../media/image70.jpg"/><Relationship Id="rId70" Type="http://schemas.openxmlformats.org/officeDocument/2006/relationships/image" Target="../media/image67.jpg"/><Relationship Id="rId62" Type="http://schemas.openxmlformats.org/officeDocument/2006/relationships/image" Target="../media/image57.jpg"/><Relationship Id="rId61" Type="http://schemas.openxmlformats.org/officeDocument/2006/relationships/image" Target="../media/image58.jpg"/><Relationship Id="rId64" Type="http://schemas.openxmlformats.org/officeDocument/2006/relationships/image" Target="../media/image61.jpg"/><Relationship Id="rId63" Type="http://schemas.openxmlformats.org/officeDocument/2006/relationships/image" Target="../media/image52.jpg"/><Relationship Id="rId66" Type="http://schemas.openxmlformats.org/officeDocument/2006/relationships/image" Target="../media/image62.jpg"/><Relationship Id="rId65" Type="http://schemas.openxmlformats.org/officeDocument/2006/relationships/image" Target="../media/image60.jpg"/><Relationship Id="rId68" Type="http://schemas.openxmlformats.org/officeDocument/2006/relationships/image" Target="../media/image64.jpg"/><Relationship Id="rId67" Type="http://schemas.openxmlformats.org/officeDocument/2006/relationships/image" Target="../media/image65.jpg"/><Relationship Id="rId60" Type="http://schemas.openxmlformats.org/officeDocument/2006/relationships/image" Target="../media/image59.jpg"/><Relationship Id="rId69" Type="http://schemas.openxmlformats.org/officeDocument/2006/relationships/image" Target="../media/image66.jpg"/><Relationship Id="rId51" Type="http://schemas.openxmlformats.org/officeDocument/2006/relationships/image" Target="../media/image46.jpg"/><Relationship Id="rId50" Type="http://schemas.openxmlformats.org/officeDocument/2006/relationships/image" Target="../media/image53.jpg"/><Relationship Id="rId53" Type="http://schemas.openxmlformats.org/officeDocument/2006/relationships/image" Target="../media/image99.jpg"/><Relationship Id="rId52" Type="http://schemas.openxmlformats.org/officeDocument/2006/relationships/image" Target="../media/image56.jpg"/><Relationship Id="rId55" Type="http://schemas.openxmlformats.org/officeDocument/2006/relationships/image" Target="../media/image45.jpg"/><Relationship Id="rId54" Type="http://schemas.openxmlformats.org/officeDocument/2006/relationships/image" Target="../media/image54.jpg"/><Relationship Id="rId57" Type="http://schemas.openxmlformats.org/officeDocument/2006/relationships/image" Target="../media/image63.jpg"/><Relationship Id="rId56" Type="http://schemas.openxmlformats.org/officeDocument/2006/relationships/image" Target="../media/image49.jpg"/><Relationship Id="rId59" Type="http://schemas.openxmlformats.org/officeDocument/2006/relationships/image" Target="../media/image50.jpg"/><Relationship Id="rId58" Type="http://schemas.openxmlformats.org/officeDocument/2006/relationships/image" Target="../media/image5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0</xdr:colOff>
      <xdr:row>1</xdr:row>
      <xdr:rowOff>0</xdr:rowOff>
    </xdr:from>
    <xdr:ext cx="4086225" cy="3505200"/>
    <xdr:pic>
      <xdr:nvPicPr>
        <xdr:cNvPr descr="HRANILNA VREDNOST HRANE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0</xdr:colOff>
      <xdr:row>10</xdr:row>
      <xdr:rowOff>0</xdr:rowOff>
    </xdr:from>
    <xdr:ext cx="304800" cy="295275"/>
    <xdr:sp>
      <xdr:nvSpPr>
        <xdr:cNvPr descr="This may contain: a chicken sandwich with fries and dipping sauce" id="3" name="Shape 3"/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6</xdr:row>
      <xdr:rowOff>0</xdr:rowOff>
    </xdr:from>
    <xdr:ext cx="304800" cy="304800"/>
    <xdr:sp>
      <xdr:nvSpPr>
        <xdr:cNvPr descr="This may contain: a chicken sandwich with fries and dipping sauce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16</xdr:col>
      <xdr:colOff>0</xdr:colOff>
      <xdr:row>7</xdr:row>
      <xdr:rowOff>0</xdr:rowOff>
    </xdr:from>
    <xdr:ext cx="304800" cy="304800"/>
    <xdr:sp>
      <xdr:nvSpPr>
        <xdr:cNvPr descr="This may contain: a chicken sandwich with fries and dipping sauce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1171575" cy="1295400"/>
    <xdr:pic>
      <xdr:nvPicPr>
        <xdr:cNvPr id="0" name="image1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1162050" cy="1381125"/>
    <xdr:pic>
      <xdr:nvPicPr>
        <xdr:cNvPr descr="This may contain: chicken and cheese fries in a cardboard box" id="0" name="image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1162050" cy="1428750"/>
    <xdr:pic>
      <xdr:nvPicPr>
        <xdr:cNvPr descr="This may contain: a plate with eggs, avocado and spinach on it next to a fork" id="0" name="image1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1171575" cy="1543050"/>
    <xdr:pic>
      <xdr:nvPicPr>
        <xdr:cNvPr descr="This may contain: a bowl filled with sliced kiwis, strawberries and blueberries on top of a table" id="0" name="image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1162050" cy="1190625"/>
    <xdr:pic>
      <xdr:nvPicPr>
        <xdr:cNvPr descr="This may contain: a chicken sandwich with fries and dipping sauce" id="0" name="image3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9525</xdr:rowOff>
    </xdr:from>
    <xdr:ext cx="1181100" cy="1590675"/>
    <xdr:pic>
      <xdr:nvPicPr>
        <xdr:cNvPr descr="This may contain: a black plate topped with meat and rice on top of a wooden table next to chopsticks" id="0" name="image40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1162050" cy="1543050"/>
    <xdr:pic>
      <xdr:nvPicPr>
        <xdr:cNvPr descr="This may contain: steak, mashed potatoes and asparagus on a plate" id="0" name="image17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1171575" cy="1476375"/>
    <xdr:pic>
      <xdr:nvPicPr>
        <xdr:cNvPr descr="This may contain: two hot dogs with meatballs and cheese on a baking tray next to a bowl of parsley"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37</xdr:row>
      <xdr:rowOff>0</xdr:rowOff>
    </xdr:from>
    <xdr:ext cx="1152525" cy="1590675"/>
    <xdr:pic>
      <xdr:nvPicPr>
        <xdr:cNvPr descr="This may contain: a white plate topped with rice, chicken and pita bread" id="0" name="image89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10</xdr:row>
      <xdr:rowOff>0</xdr:rowOff>
    </xdr:from>
    <xdr:ext cx="1152525" cy="1724025"/>
    <xdr:pic>
      <xdr:nvPicPr>
        <xdr:cNvPr descr="This may contain: a plate of pasta with meatballs and parmesan cheese" id="0" name="image15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180975</xdr:rowOff>
    </xdr:from>
    <xdr:ext cx="1181100" cy="1409700"/>
    <xdr:pic>
      <xdr:nvPicPr>
        <xdr:cNvPr descr="This may contain: some pancakes and strawberries are on a plate" id="0" name="image4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1162050" cy="1181100"/>
    <xdr:pic>
      <xdr:nvPicPr>
        <xdr:cNvPr descr="This may contain: two cheeseburgers are sitting on a cutting board" id="0" name="image21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59</xdr:row>
      <xdr:rowOff>0</xdr:rowOff>
    </xdr:from>
    <xdr:ext cx="1162050" cy="1762125"/>
    <xdr:pic>
      <xdr:nvPicPr>
        <xdr:cNvPr descr="This may contain: a bowl filled with fries covered in sour cream and dill tzatzts" id="0" name="image2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51</xdr:row>
      <xdr:rowOff>0</xdr:rowOff>
    </xdr:from>
    <xdr:ext cx="1181100" cy="1238250"/>
    <xdr:pic>
      <xdr:nvPicPr>
        <xdr:cNvPr descr="This may contain: two bowls filled with rice and vegetables next to chopsticks on a marble surface" id="0" name="image6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41</xdr:row>
      <xdr:rowOff>0</xdr:rowOff>
    </xdr:from>
    <xdr:ext cx="1162050" cy="1476375"/>
    <xdr:pic>
      <xdr:nvPicPr>
        <xdr:cNvPr descr="This may contain: a white plate topped with pasta and shrimp next to broccoli" id="0" name="image9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69</xdr:row>
      <xdr:rowOff>171450</xdr:rowOff>
    </xdr:from>
    <xdr:ext cx="1181100" cy="1143000"/>
    <xdr:pic>
      <xdr:nvPicPr>
        <xdr:cNvPr descr="This may contain: a white plate topped with chicken and rice next to coleslaw on a table" id="0" name="image11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1162050" cy="1419225"/>
    <xdr:pic>
      <xdr:nvPicPr>
        <xdr:cNvPr descr="This may contain: a white plate topped with macaroni and cheese" id="0" name="image22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1181100" cy="1752600"/>
    <xdr:pic>
      <xdr:nvPicPr>
        <xdr:cNvPr descr="This may contain: a white plate topped with potatoes and meatballs" id="0" name="image47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88</xdr:row>
      <xdr:rowOff>0</xdr:rowOff>
    </xdr:from>
    <xdr:ext cx="1162050" cy="2038350"/>
    <xdr:pic>
      <xdr:nvPicPr>
        <xdr:cNvPr descr="This may contain: two pieces of toast with avocado and tomatoes on it sitting on a plate" id="0" name="image1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78</xdr:row>
      <xdr:rowOff>0</xdr:rowOff>
    </xdr:from>
    <xdr:ext cx="1162050" cy="1600200"/>
    <xdr:pic>
      <xdr:nvPicPr>
        <xdr:cNvPr descr="This may contain: a white bowl filled with noodles, broccoli and meat" id="0" name="image1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30</xdr:row>
      <xdr:rowOff>0</xdr:rowOff>
    </xdr:from>
    <xdr:ext cx="1152525" cy="1714500"/>
    <xdr:pic>
      <xdr:nvPicPr>
        <xdr:cNvPr descr="This may contain: steak and french fries on a white plate with ranch dressing next to it, sitting on a tiled surface" id="0" name="image7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561975</xdr:colOff>
      <xdr:row>0</xdr:row>
      <xdr:rowOff>142875</xdr:rowOff>
    </xdr:from>
    <xdr:ext cx="1171575" cy="1400175"/>
    <xdr:pic>
      <xdr:nvPicPr>
        <xdr:cNvPr descr="This may contain: two chicken skewers with ketchup on them in a cardboard box next to a paper wrapper" id="0" name="image18.jpg" title="Slika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1171575" cy="1447800"/>
    <xdr:pic>
      <xdr:nvPicPr>
        <xdr:cNvPr descr="This may contain: a box filled with macaroni and cheese on top of a table" id="0" name="image12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561975</xdr:colOff>
      <xdr:row>9</xdr:row>
      <xdr:rowOff>142875</xdr:rowOff>
    </xdr:from>
    <xdr:ext cx="1171575" cy="1724025"/>
    <xdr:pic>
      <xdr:nvPicPr>
        <xdr:cNvPr descr="This may contain: a white bowl filled with pasta and parmesan cheese on top of a table" id="0" name="image13.jpg" title="Slika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61</xdr:row>
      <xdr:rowOff>0</xdr:rowOff>
    </xdr:from>
    <xdr:ext cx="1162050" cy="1724025"/>
    <xdr:pic>
      <xdr:nvPicPr>
        <xdr:cNvPr descr="This may contain: fried fish sticks on a plate with ketchup and sauce" id="0" name="image23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51</xdr:row>
      <xdr:rowOff>9525</xdr:rowOff>
    </xdr:from>
    <xdr:ext cx="1171575" cy="1438275"/>
    <xdr:pic>
      <xdr:nvPicPr>
        <xdr:cNvPr descr="This may contain: three tortillas stacked on top of each other with meat and cheese in them" id="0" name="image25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41</xdr:row>
      <xdr:rowOff>9525</xdr:rowOff>
    </xdr:from>
    <xdr:ext cx="1162050" cy="1457325"/>
    <xdr:pic>
      <xdr:nvPicPr>
        <xdr:cNvPr descr="This may contain: two burritos sitting on top of a white plate" id="0" name="image26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95</xdr:row>
      <xdr:rowOff>0</xdr:rowOff>
    </xdr:from>
    <xdr:ext cx="1162050" cy="2066925"/>
    <xdr:pic>
      <xdr:nvPicPr>
        <xdr:cNvPr descr="This may contain: two sushi rolls on a white plate with sesame seeds and carrots in the middle" id="0" name="image24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82</xdr:row>
      <xdr:rowOff>0</xdr:rowOff>
    </xdr:from>
    <xdr:ext cx="1171575" cy="2047875"/>
    <xdr:pic>
      <xdr:nvPicPr>
        <xdr:cNvPr descr="This may contain: a wooden bowl filled with green peppers on top of a white counter next to a stove" id="0" name="image32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72</xdr:row>
      <xdr:rowOff>0</xdr:rowOff>
    </xdr:from>
    <xdr:ext cx="1162050" cy="1438275"/>
    <xdr:pic>
      <xdr:nvPicPr>
        <xdr:cNvPr descr="This may contain: a white plate topped with pasta covered in sauce" id="0" name="image75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22</xdr:row>
      <xdr:rowOff>0</xdr:rowOff>
    </xdr:from>
    <xdr:ext cx="1162050" cy="1762125"/>
    <xdr:pic>
      <xdr:nvPicPr>
        <xdr:cNvPr descr="This may contain: chicken parmesan pasta in a skillet with parsley on the side and garlic sprigs" id="0" name="image28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11</xdr:row>
      <xdr:rowOff>9525</xdr:rowOff>
    </xdr:from>
    <xdr:ext cx="1162050" cy="1743075"/>
    <xdr:pic>
      <xdr:nvPicPr>
        <xdr:cNvPr descr="This may contain: two burritos stacked on top of each other with meat, cheese and veggies" id="0" name="image37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</xdr:row>
      <xdr:rowOff>0</xdr:rowOff>
    </xdr:from>
    <xdr:ext cx="1171575" cy="1504950"/>
    <xdr:pic>
      <xdr:nvPicPr>
        <xdr:cNvPr descr="This may contain: a white plate topped with meat, potatoes and asparagus" id="0" name="image31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58</xdr:row>
      <xdr:rowOff>9525</xdr:rowOff>
    </xdr:from>
    <xdr:ext cx="1162050" cy="1552575"/>
    <xdr:pic>
      <xdr:nvPicPr>
        <xdr:cNvPr descr="This may contain: a stack of pancakes topped with whipped cream and raspberries on a blue plate" id="0" name="image41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43</xdr:row>
      <xdr:rowOff>0</xdr:rowOff>
    </xdr:from>
    <xdr:ext cx="1162050" cy="2352675"/>
    <xdr:pic>
      <xdr:nvPicPr>
        <xdr:cNvPr descr="This may contain: french fries covered in sauce and garnished with parmesan" id="0" name="image55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33</xdr:row>
      <xdr:rowOff>0</xdr:rowOff>
    </xdr:from>
    <xdr:ext cx="1171575" cy="1457325"/>
    <xdr:pic>
      <xdr:nvPicPr>
        <xdr:cNvPr descr="This may contain: a fried chicken sandwich with lettuce and sauce" id="0" name="image30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88</xdr:row>
      <xdr:rowOff>171450</xdr:rowOff>
    </xdr:from>
    <xdr:ext cx="1162050" cy="1628775"/>
    <xdr:pic>
      <xdr:nvPicPr>
        <xdr:cNvPr descr="This contains: Easy Instant Pot Spaghetti and Meatballs" id="0" name="image27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78</xdr:row>
      <xdr:rowOff>0</xdr:rowOff>
    </xdr:from>
    <xdr:ext cx="1162050" cy="1724025"/>
    <xdr:pic>
      <xdr:nvPicPr>
        <xdr:cNvPr descr="This may contain: a white plate topped with rice and meat next to a pita bread on top of a table" id="0" name="image39.jp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68</xdr:row>
      <xdr:rowOff>0</xdr:rowOff>
    </xdr:from>
    <xdr:ext cx="1181100" cy="1438275"/>
    <xdr:pic>
      <xdr:nvPicPr>
        <xdr:cNvPr descr="This may contain: a pasta dish with spinach and cheese in a bowl next to bread on the side" id="0" name="image34.jp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100</xdr:row>
      <xdr:rowOff>0</xdr:rowOff>
    </xdr:from>
    <xdr:ext cx="1162050" cy="1781175"/>
    <xdr:pic>
      <xdr:nvPicPr>
        <xdr:cNvPr descr="This may contain: two plates with sausages and mashed potatoes on them" id="0" name="image80.jp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45</xdr:row>
      <xdr:rowOff>0</xdr:rowOff>
    </xdr:from>
    <xdr:ext cx="1162050" cy="2076450"/>
    <xdr:pic>
      <xdr:nvPicPr>
        <xdr:cNvPr descr="This may contain: a pizza sitting on top of a wooden table covered in cheese and toppings with green leaves" id="0" name="image33.jp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35</xdr:row>
      <xdr:rowOff>0</xdr:rowOff>
    </xdr:from>
    <xdr:ext cx="1162050" cy="1552575"/>
    <xdr:pic>
      <xdr:nvPicPr>
        <xdr:cNvPr descr="This may contain: two hamburgers and french fries on a plate" id="0" name="image35.jp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22</xdr:row>
      <xdr:rowOff>0</xdr:rowOff>
    </xdr:from>
    <xdr:ext cx="1162050" cy="2095500"/>
    <xdr:pic>
      <xdr:nvPicPr>
        <xdr:cNvPr descr="This may contain: the lasagna casserole is being lifted by a spatula" id="0" name="image38.jp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9525</xdr:colOff>
      <xdr:row>11</xdr:row>
      <xdr:rowOff>171450</xdr:rowOff>
    </xdr:from>
    <xdr:ext cx="1162050" cy="1533525"/>
    <xdr:pic>
      <xdr:nvPicPr>
        <xdr:cNvPr descr="This may contain: a plate with french fries and a wrap on it" id="0" name="image29.jp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</xdr:row>
      <xdr:rowOff>0</xdr:rowOff>
    </xdr:from>
    <xdr:ext cx="1171575" cy="1704975"/>
    <xdr:pic>
      <xdr:nvPicPr>
        <xdr:cNvPr descr="This may contain: two pizzas sitting on top of a wooden table next to wine glasses and a candle" id="0" name="image36.jp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110</xdr:row>
      <xdr:rowOff>0</xdr:rowOff>
    </xdr:from>
    <xdr:ext cx="1162050" cy="1190625"/>
    <xdr:pic>
      <xdr:nvPicPr>
        <xdr:cNvPr descr="This may contain: three slices of lasagna stacked on top of each other in a baking dish" id="0" name="image42.jp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97</xdr:row>
      <xdr:rowOff>0</xdr:rowOff>
    </xdr:from>
    <xdr:ext cx="1162050" cy="2038350"/>
    <xdr:pic>
      <xdr:nvPicPr>
        <xdr:cNvPr descr="This may contain: a white bowl filled with pasta and mushrooms" id="0" name="image43.jp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84</xdr:row>
      <xdr:rowOff>0</xdr:rowOff>
    </xdr:from>
    <xdr:ext cx="1181100" cy="1990725"/>
    <xdr:pic>
      <xdr:nvPicPr>
        <xdr:cNvPr descr="This may contain: french fries with parmesan cheese and ketchup in a bowl on a plate" id="0" name="image44.jp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71</xdr:row>
      <xdr:rowOff>0</xdr:rowOff>
    </xdr:from>
    <xdr:ext cx="1181100" cy="2076450"/>
    <xdr:pic>
      <xdr:nvPicPr>
        <xdr:cNvPr descr="This may contain: a pie sitting on top of a white plate" id="0" name="image48.jp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58</xdr:row>
      <xdr:rowOff>0</xdr:rowOff>
    </xdr:from>
    <xdr:ext cx="1162050" cy="2076450"/>
    <xdr:pic>
      <xdr:nvPicPr>
        <xdr:cNvPr descr="This may contain: two trays filled with sandwiches and fries next to a cup of ketchup" id="0" name="image53.jp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41</xdr:row>
      <xdr:rowOff>0</xdr:rowOff>
    </xdr:from>
    <xdr:ext cx="1162050" cy="2057400"/>
    <xdr:pic>
      <xdr:nvPicPr>
        <xdr:cNvPr descr="This may contain: a bowl filled with pasta and bread on top of a table" id="0" name="image46.jp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31</xdr:row>
      <xdr:rowOff>0</xdr:rowOff>
    </xdr:from>
    <xdr:ext cx="1181100" cy="1428750"/>
    <xdr:pic>
      <xdr:nvPicPr>
        <xdr:cNvPr descr="This may contain: several slices of pepperoni pizza are lined up on a baking sheet in the oven" id="0" name="image56.jp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9525</xdr:colOff>
      <xdr:row>20</xdr:row>
      <xdr:rowOff>0</xdr:rowOff>
    </xdr:from>
    <xdr:ext cx="1162050" cy="1743075"/>
    <xdr:pic>
      <xdr:nvPicPr>
        <xdr:cNvPr descr="This may contain: a pot filled with pasta and cheese on top of a table" id="0" name="image99.jp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10</xdr:row>
      <xdr:rowOff>0</xdr:rowOff>
    </xdr:from>
    <xdr:ext cx="1181100" cy="1447800"/>
    <xdr:pic>
      <xdr:nvPicPr>
        <xdr:cNvPr descr="This may contain: several croissants with ham and cheese in a white box on a table" id="0" name="image54.jp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1</xdr:row>
      <xdr:rowOff>0</xdr:rowOff>
    </xdr:from>
    <xdr:ext cx="1162050" cy="1371600"/>
    <xdr:pic>
      <xdr:nvPicPr>
        <xdr:cNvPr descr="This may contain: blueberry cinnamon rolls with icing sitting on top of brown paper" id="0" name="image45.jpg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99</xdr:row>
      <xdr:rowOff>0</xdr:rowOff>
    </xdr:from>
    <xdr:ext cx="1162050" cy="1752600"/>
    <xdr:pic>
      <xdr:nvPicPr>
        <xdr:cNvPr descr="This may contain: a white bowl filled with mushrooms and garnished with parsley on the side" id="0" name="image49.jpg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88</xdr:row>
      <xdr:rowOff>0</xdr:rowOff>
    </xdr:from>
    <xdr:ext cx="1181100" cy="1752600"/>
    <xdr:pic>
      <xdr:nvPicPr>
        <xdr:cNvPr descr="This may contain: a baked dish with potatoes and bacon in a skillet on a wooden table top" id="0" name="image63.jpg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78</xdr:row>
      <xdr:rowOff>0</xdr:rowOff>
    </xdr:from>
    <xdr:ext cx="1162050" cy="1447800"/>
    <xdr:pic>
      <xdr:nvPicPr>
        <xdr:cNvPr descr="This may contain: a white plate topped with meat, potatoes and tomatoes" id="0" name="image51.jpg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65</xdr:row>
      <xdr:rowOff>9525</xdr:rowOff>
    </xdr:from>
    <xdr:ext cx="1181100" cy="2057400"/>
    <xdr:pic>
      <xdr:nvPicPr>
        <xdr:cNvPr descr="This may contain: four eggs and bacon on top of potato skins in a white baking dish with parmesan sprinkles" id="0" name="image50.jpg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54</xdr:row>
      <xdr:rowOff>9525</xdr:rowOff>
    </xdr:from>
    <xdr:ext cx="1181100" cy="1724025"/>
    <xdr:pic>
      <xdr:nvPicPr>
        <xdr:cNvPr descr="This may contain: salmon with rice and vegetables in a wooden bowl on a blue table cloth next to lemon wedges" id="0" name="image59.jpg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23</xdr:row>
      <xdr:rowOff>171450</xdr:rowOff>
    </xdr:from>
    <xdr:ext cx="1162050" cy="1733550"/>
    <xdr:pic>
      <xdr:nvPicPr>
        <xdr:cNvPr descr="This may contain: chickpea cucumber feta salad in a white bowl" id="0" name="image58.jpg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11</xdr:row>
      <xdr:rowOff>0</xdr:rowOff>
    </xdr:from>
    <xdr:ext cx="1162050" cy="2038350"/>
    <xdr:pic>
      <xdr:nvPicPr>
        <xdr:cNvPr descr="This may contain: there are many hamburgers and tater tots in this box" id="0" name="image57.jpg"/>
        <xdr:cNvPicPr preferRelativeResize="0"/>
      </xdr:nvPicPr>
      <xdr:blipFill>
        <a:blip cstate="print" r:embed="rId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0</xdr:row>
      <xdr:rowOff>180975</xdr:rowOff>
    </xdr:from>
    <xdr:ext cx="1162050" cy="1600200"/>
    <xdr:pic>
      <xdr:nvPicPr>
        <xdr:cNvPr descr="This may contain: a croissant sandwich with meat and vegetables on it" id="0" name="image52.jpg"/>
        <xdr:cNvPicPr preferRelativeResize="0"/>
      </xdr:nvPicPr>
      <xdr:blipFill>
        <a:blip cstate="print" r:embed="rId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59</xdr:row>
      <xdr:rowOff>0</xdr:rowOff>
    </xdr:from>
    <xdr:ext cx="1171575" cy="1685925"/>
    <xdr:pic>
      <xdr:nvPicPr>
        <xdr:cNvPr descr="This may contain: a white bowl filled with salad on top of a blue towel" id="0" name="image61.jpg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46</xdr:row>
      <xdr:rowOff>0</xdr:rowOff>
    </xdr:from>
    <xdr:ext cx="1162050" cy="2066925"/>
    <xdr:pic>
      <xdr:nvPicPr>
        <xdr:cNvPr descr="This may contain: a white bowl filled with pasta covered in parmesan cheese" id="0" name="image60.jpg"/>
        <xdr:cNvPicPr preferRelativeResize="0"/>
      </xdr:nvPicPr>
      <xdr:blipFill>
        <a:blip cstate="print" r:embed="rId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35</xdr:row>
      <xdr:rowOff>0</xdr:rowOff>
    </xdr:from>
    <xdr:ext cx="1162050" cy="1628775"/>
    <xdr:pic>
      <xdr:nvPicPr>
        <xdr:cNvPr descr="This may contain: someone is holding up a sushi sandwich with rice and avocado on it" id="0" name="image62.jpg"/>
        <xdr:cNvPicPr preferRelativeResize="0"/>
      </xdr:nvPicPr>
      <xdr:blipFill>
        <a:blip cstate="print" r:embed="rId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102</xdr:row>
      <xdr:rowOff>0</xdr:rowOff>
    </xdr:from>
    <xdr:ext cx="1162050" cy="1771650"/>
    <xdr:pic>
      <xdr:nvPicPr>
        <xdr:cNvPr descr="This may contain: a white bowl filled with pasta salad and topped with chicken, tomatoes and lettuce" id="0" name="image65.jpg"/>
        <xdr:cNvPicPr preferRelativeResize="0"/>
      </xdr:nvPicPr>
      <xdr:blipFill>
        <a:blip cstate="print" r:embed="rId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91</xdr:row>
      <xdr:rowOff>0</xdr:rowOff>
    </xdr:from>
    <xdr:ext cx="1162050" cy="1743075"/>
    <xdr:pic>
      <xdr:nvPicPr>
        <xdr:cNvPr descr="This may contain: two pieces of toasted bread sit in a bowl of tomato soup" id="0" name="image64.jpg"/>
        <xdr:cNvPicPr preferRelativeResize="0"/>
      </xdr:nvPicPr>
      <xdr:blipFill>
        <a:blip cstate="print" r:embed="rId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79</xdr:row>
      <xdr:rowOff>0</xdr:rowOff>
    </xdr:from>
    <xdr:ext cx="1162050" cy="1790700"/>
    <xdr:pic>
      <xdr:nvPicPr>
        <xdr:cNvPr descr="This may contain: a person holding a bowl of pasta with chicken and broccoli" id="0" name="image66.jpg"/>
        <xdr:cNvPicPr preferRelativeResize="0"/>
      </xdr:nvPicPr>
      <xdr:blipFill>
        <a:blip cstate="print" r:embed="rId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70</xdr:row>
      <xdr:rowOff>0</xdr:rowOff>
    </xdr:from>
    <xdr:ext cx="1162050" cy="1304925"/>
    <xdr:pic>
      <xdr:nvPicPr>
        <xdr:cNvPr descr="This may contain: a tray filled with tater tots next to dipping sauces and ketchup" id="0" name="image67.jpg"/>
        <xdr:cNvPicPr preferRelativeResize="0"/>
      </xdr:nvPicPr>
      <xdr:blipFill>
        <a:blip cstate="print" r:embed="rId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30</xdr:row>
      <xdr:rowOff>180975</xdr:rowOff>
    </xdr:from>
    <xdr:ext cx="1162050" cy="1419225"/>
    <xdr:pic>
      <xdr:nvPicPr>
        <xdr:cNvPr descr="This may contain: a white plate topped with slices of bread covered in toppings and sliced up tomatoes" id="0" name="image70.jpg"/>
        <xdr:cNvPicPr preferRelativeResize="0"/>
      </xdr:nvPicPr>
      <xdr:blipFill>
        <a:blip cstate="print" r:embed="rId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600075</xdr:colOff>
      <xdr:row>40</xdr:row>
      <xdr:rowOff>0</xdr:rowOff>
    </xdr:from>
    <xdr:ext cx="1162050" cy="1619250"/>
    <xdr:pic>
      <xdr:nvPicPr>
        <xdr:cNvPr descr="This may contain: two hamburgers and french fries in a paper bag" id="0" name="image72.jpg"/>
        <xdr:cNvPicPr preferRelativeResize="0"/>
      </xdr:nvPicPr>
      <xdr:blipFill>
        <a:blip cstate="print" r:embed="rId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21</xdr:row>
      <xdr:rowOff>0</xdr:rowOff>
    </xdr:from>
    <xdr:ext cx="1162050" cy="1571625"/>
    <xdr:pic>
      <xdr:nvPicPr>
        <xdr:cNvPr descr="This may contain: three white bowls filled with pasta and cheese" id="0" name="image69.jpg"/>
        <xdr:cNvPicPr preferRelativeResize="0"/>
      </xdr:nvPicPr>
      <xdr:blipFill>
        <a:blip cstate="print" r:embed="rId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11</xdr:row>
      <xdr:rowOff>0</xdr:rowOff>
    </xdr:from>
    <xdr:ext cx="1171575" cy="1466850"/>
    <xdr:pic>
      <xdr:nvPicPr>
        <xdr:cNvPr descr="This may contain: chicken and cheese burritos on a plate" id="0" name="image73.jpg"/>
        <xdr:cNvPicPr preferRelativeResize="0"/>
      </xdr:nvPicPr>
      <xdr:blipFill>
        <a:blip cstate="print" r:embed="rId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1</xdr:row>
      <xdr:rowOff>0</xdr:rowOff>
    </xdr:from>
    <xdr:ext cx="1162050" cy="1485900"/>
    <xdr:pic>
      <xdr:nvPicPr>
        <xdr:cNvPr descr="This may contain: a pan filled with pasta and shrimp on top of it" id="0" name="image68.jpg"/>
        <xdr:cNvPicPr preferRelativeResize="0"/>
      </xdr:nvPicPr>
      <xdr:blipFill>
        <a:blip cstate="print" r:embed="rId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95</xdr:row>
      <xdr:rowOff>0</xdr:rowOff>
    </xdr:from>
    <xdr:ext cx="1171575" cy="1771650"/>
    <xdr:pic>
      <xdr:nvPicPr>
        <xdr:cNvPr descr="This may contain: a bowl filled with pasta and vegetables on top of a wooden cutting board" id="0" name="image85.jpg"/>
        <xdr:cNvPicPr preferRelativeResize="0"/>
      </xdr:nvPicPr>
      <xdr:blipFill>
        <a:blip cstate="print" r:embed="rId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85</xdr:row>
      <xdr:rowOff>0</xdr:rowOff>
    </xdr:from>
    <xdr:ext cx="1162050" cy="1562100"/>
    <xdr:pic>
      <xdr:nvPicPr>
        <xdr:cNvPr descr="This may contain: stuffed pasta shells with spinach and cheese in a skillet on a wooden table" id="0" name="image83.jpg"/>
        <xdr:cNvPicPr preferRelativeResize="0"/>
      </xdr:nvPicPr>
      <xdr:blipFill>
        <a:blip cstate="print" r:embed="rId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72</xdr:row>
      <xdr:rowOff>0</xdr:rowOff>
    </xdr:from>
    <xdr:ext cx="1162050" cy="2095500"/>
    <xdr:pic>
      <xdr:nvPicPr>
        <xdr:cNvPr descr="This may contain: some sugared donuts are on a white plate next to a small bowl of dipping sauce" id="0" name="image71.jpg"/>
        <xdr:cNvPicPr preferRelativeResize="0"/>
      </xdr:nvPicPr>
      <xdr:blipFill>
        <a:blip cstate="print" r:embed="rId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61</xdr:row>
      <xdr:rowOff>0</xdr:rowOff>
    </xdr:from>
    <xdr:ext cx="1162050" cy="1762125"/>
    <xdr:pic>
      <xdr:nvPicPr>
        <xdr:cNvPr descr="This may contain: two wooden bowls filled with rice and fish next to sliced lemon wedges on a blue table cloth" id="0" name="image81.jpg"/>
        <xdr:cNvPicPr preferRelativeResize="0"/>
      </xdr:nvPicPr>
      <xdr:blipFill>
        <a:blip cstate="print" r:embed="rId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51</xdr:row>
      <xdr:rowOff>0</xdr:rowOff>
    </xdr:from>
    <xdr:ext cx="1162050" cy="1552575"/>
    <xdr:pic>
      <xdr:nvPicPr>
        <xdr:cNvPr descr="This may contain: a waffle topped with strawberries and ice cream" id="0" name="image74.jpg"/>
        <xdr:cNvPicPr preferRelativeResize="0"/>
      </xdr:nvPicPr>
      <xdr:blipFill>
        <a:blip cstate="print" r:embed="rId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9525</xdr:colOff>
      <xdr:row>42</xdr:row>
      <xdr:rowOff>0</xdr:rowOff>
    </xdr:from>
    <xdr:ext cx="1152525" cy="1447800"/>
    <xdr:pic>
      <xdr:nvPicPr>
        <xdr:cNvPr descr="This may contain: pasta, chicken and parsley on a white plate" id="0" name="image84.jpg"/>
        <xdr:cNvPicPr preferRelativeResize="0"/>
      </xdr:nvPicPr>
      <xdr:blipFill>
        <a:blip cstate="print" r:embed="rId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32</xdr:row>
      <xdr:rowOff>0</xdr:rowOff>
    </xdr:from>
    <xdr:ext cx="1162050" cy="1457325"/>
    <xdr:pic>
      <xdr:nvPicPr>
        <xdr:cNvPr descr="This may contain: a salad with salmon, avocado, olives, tomatoes and hard boiled eggs" id="0" name="image91.jpg"/>
        <xdr:cNvPicPr preferRelativeResize="0"/>
      </xdr:nvPicPr>
      <xdr:blipFill>
        <a:blip cstate="print" r:embed="rId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40</xdr:col>
      <xdr:colOff>581025</xdr:colOff>
      <xdr:row>22</xdr:row>
      <xdr:rowOff>180975</xdr:rowOff>
    </xdr:from>
    <xdr:ext cx="1162050" cy="1504950"/>
    <xdr:pic>
      <xdr:nvPicPr>
        <xdr:cNvPr descr="This may contain: a bowl filled with meat and vegetables on top of rice next to pineapples" id="0" name="image77.jpg" title="Slika"/>
        <xdr:cNvPicPr preferRelativeResize="0"/>
      </xdr:nvPicPr>
      <xdr:blipFill>
        <a:blip cstate="print" r:embed="rId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12</xdr:row>
      <xdr:rowOff>0</xdr:rowOff>
    </xdr:from>
    <xdr:ext cx="1162050" cy="1743075"/>
    <xdr:pic>
      <xdr:nvPicPr>
        <xdr:cNvPr descr="This may contain: a white plate topped with chicken, rice and cucumbers next to chopsticks" id="0" name="image78.jpg"/>
        <xdr:cNvPicPr preferRelativeResize="0"/>
      </xdr:nvPicPr>
      <xdr:blipFill>
        <a:blip cstate="print" r:embed="rId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1</xdr:row>
      <xdr:rowOff>0</xdr:rowOff>
    </xdr:from>
    <xdr:ext cx="1162050" cy="1790700"/>
    <xdr:pic>
      <xdr:nvPicPr>
        <xdr:cNvPr descr="This may contain: a pot filled with pasta and broccoli covered in sauce" id="0" name="image79.jpg"/>
        <xdr:cNvPicPr preferRelativeResize="0"/>
      </xdr:nvPicPr>
      <xdr:blipFill>
        <a:blip cstate="print" r:embed="rId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97</xdr:row>
      <xdr:rowOff>0</xdr:rowOff>
    </xdr:from>
    <xdr:ext cx="1162050" cy="1809750"/>
    <xdr:pic>
      <xdr:nvPicPr>
        <xdr:cNvPr descr="This may contain: a blue plate topped with fish, potatoes and lemon wedges next to a slice of lemon" id="0" name="image82.jpg"/>
        <xdr:cNvPicPr preferRelativeResize="0"/>
      </xdr:nvPicPr>
      <xdr:blipFill>
        <a:blip cstate="print" r:embed="rId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87</xdr:row>
      <xdr:rowOff>0</xdr:rowOff>
    </xdr:from>
    <xdr:ext cx="1171575" cy="1543050"/>
    <xdr:pic>
      <xdr:nvPicPr>
        <xdr:cNvPr descr="This contains an image of: " id="0" name="image76.jpg"/>
        <xdr:cNvPicPr preferRelativeResize="0"/>
      </xdr:nvPicPr>
      <xdr:blipFill>
        <a:blip cstate="print" r:embed="rId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74</xdr:row>
      <xdr:rowOff>0</xdr:rowOff>
    </xdr:from>
    <xdr:ext cx="1181100" cy="2133600"/>
    <xdr:pic>
      <xdr:nvPicPr>
        <xdr:cNvPr descr="This may contain: a white bowl filled with pasta covered in mushrooms and spinach leaves on top of a table" id="0" name="image88.jpg"/>
        <xdr:cNvPicPr preferRelativeResize="0"/>
      </xdr:nvPicPr>
      <xdr:blipFill>
        <a:blip cstate="print" r:embed="rId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64</xdr:row>
      <xdr:rowOff>0</xdr:rowOff>
    </xdr:from>
    <xdr:ext cx="1171575" cy="1438275"/>
    <xdr:pic>
      <xdr:nvPicPr>
        <xdr:cNvPr descr="kitchen finds on amazon" id="0" name="image101.jpg"/>
        <xdr:cNvPicPr preferRelativeResize="0"/>
      </xdr:nvPicPr>
      <xdr:blipFill>
        <a:blip cstate="print" r:embed="rId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52</xdr:row>
      <xdr:rowOff>0</xdr:rowOff>
    </xdr:from>
    <xdr:ext cx="1171575" cy="1781175"/>
    <xdr:pic>
      <xdr:nvPicPr>
        <xdr:cNvPr descr="This may contain: a white bowl filled with rice and chicken next to cucumber, avocado and chopsticks" id="0" name="image87.jpg"/>
        <xdr:cNvPicPr preferRelativeResize="0"/>
      </xdr:nvPicPr>
      <xdr:blipFill>
        <a:blip cstate="print" r:embed="rId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46</xdr:col>
      <xdr:colOff>0</xdr:colOff>
      <xdr:row>45</xdr:row>
      <xdr:rowOff>0</xdr:rowOff>
    </xdr:from>
    <xdr:ext cx="1162050" cy="1419225"/>
    <xdr:pic>
      <xdr:nvPicPr>
        <xdr:cNvPr descr="This may contain: two plates with sandwiches on them sitting on a table" id="0" name="image94.jpg"/>
        <xdr:cNvPicPr preferRelativeResize="0"/>
      </xdr:nvPicPr>
      <xdr:blipFill>
        <a:blip cstate="print" r:embed="rId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45</xdr:col>
      <xdr:colOff>600075</xdr:colOff>
      <xdr:row>32</xdr:row>
      <xdr:rowOff>0</xdr:rowOff>
    </xdr:from>
    <xdr:ext cx="1162050" cy="2105025"/>
    <xdr:pic>
      <xdr:nvPicPr>
        <xdr:cNvPr descr="This may contain: four slices of pizza in a box with cheese and toppings on them, being held by someone's hand" id="0" name="image86.jpg"/>
        <xdr:cNvPicPr preferRelativeResize="0"/>
      </xdr:nvPicPr>
      <xdr:blipFill>
        <a:blip cstate="print" r:embed="rId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46</xdr:col>
      <xdr:colOff>0</xdr:colOff>
      <xdr:row>22</xdr:row>
      <xdr:rowOff>0</xdr:rowOff>
    </xdr:from>
    <xdr:ext cx="1162050" cy="1533525"/>
    <xdr:pic>
      <xdr:nvPicPr>
        <xdr:cNvPr descr="This may contain: a breakfast sandwich on a tray next to a cup of cappuccino coffee" id="0" name="image97.jpg"/>
        <xdr:cNvPicPr preferRelativeResize="0"/>
      </xdr:nvPicPr>
      <xdr:blipFill>
        <a:blip cstate="print" r:embed="rId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46</xdr:col>
      <xdr:colOff>0</xdr:colOff>
      <xdr:row>10</xdr:row>
      <xdr:rowOff>171450</xdr:rowOff>
    </xdr:from>
    <xdr:ext cx="1162050" cy="1752600"/>
    <xdr:pic>
      <xdr:nvPicPr>
        <xdr:cNvPr descr="This may contain: a bowl filled with chicken and vegetables next to some dipping sauces on the side" id="0" name="image90.jpg"/>
        <xdr:cNvPicPr preferRelativeResize="0"/>
      </xdr:nvPicPr>
      <xdr:blipFill>
        <a:blip cstate="print" r:embed="rId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46</xdr:col>
      <xdr:colOff>0</xdr:colOff>
      <xdr:row>1</xdr:row>
      <xdr:rowOff>0</xdr:rowOff>
    </xdr:from>
    <xdr:ext cx="1171575" cy="1504950"/>
    <xdr:pic>
      <xdr:nvPicPr>
        <xdr:cNvPr descr="This may contain: four stuffed red peppers on a plate with herbs and seasoning in the bowl next to them" id="0" name="image93.jpg"/>
        <xdr:cNvPicPr preferRelativeResize="0"/>
      </xdr:nvPicPr>
      <xdr:blipFill>
        <a:blip cstate="print" r:embed="rId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46</xdr:col>
      <xdr:colOff>0</xdr:colOff>
      <xdr:row>86</xdr:row>
      <xdr:rowOff>0</xdr:rowOff>
    </xdr:from>
    <xdr:ext cx="1162050" cy="1466850"/>
    <xdr:pic>
      <xdr:nvPicPr>
        <xdr:cNvPr descr="This may contain: a person holding a bowl of salad with chicken and feta cheese on it's side" id="0" name="image92.jpg"/>
        <xdr:cNvPicPr preferRelativeResize="0"/>
      </xdr:nvPicPr>
      <xdr:blipFill>
        <a:blip cstate="print" r:embed="rId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46</xdr:col>
      <xdr:colOff>0</xdr:colOff>
      <xdr:row>65</xdr:row>
      <xdr:rowOff>0</xdr:rowOff>
    </xdr:from>
    <xdr:ext cx="1162050" cy="1457325"/>
    <xdr:pic>
      <xdr:nvPicPr>
        <xdr:cNvPr descr="This may contain: a white plate topped with pasta and meat covered in gravy on top of a table" id="0" name="image95.jpg"/>
        <xdr:cNvPicPr preferRelativeResize="0"/>
      </xdr:nvPicPr>
      <xdr:blipFill>
        <a:blip cstate="print" r:embed="rId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46</xdr:col>
      <xdr:colOff>0</xdr:colOff>
      <xdr:row>96</xdr:row>
      <xdr:rowOff>0</xdr:rowOff>
    </xdr:from>
    <xdr:ext cx="1162050" cy="1447800"/>
    <xdr:pic>
      <xdr:nvPicPr>
        <xdr:cNvPr descr="This may contain: a white bowl filled with pasta, tomatoes and parmesan cheese" id="0" name="image100.jp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46</xdr:col>
      <xdr:colOff>0</xdr:colOff>
      <xdr:row>75</xdr:row>
      <xdr:rowOff>0</xdr:rowOff>
    </xdr:from>
    <xdr:ext cx="1162050" cy="1695450"/>
    <xdr:pic>
      <xdr:nvPicPr>
        <xdr:cNvPr descr="This may contain: broccoli, peppers and mushrooms in a bowl" id="0" name="image96.jp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46</xdr:col>
      <xdr:colOff>0</xdr:colOff>
      <xdr:row>54</xdr:row>
      <xdr:rowOff>0</xdr:rowOff>
    </xdr:from>
    <xdr:ext cx="1162050" cy="1638300"/>
    <xdr:pic>
      <xdr:nvPicPr>
        <xdr:cNvPr descr="This may contain: a white bowl filled with shrimp, pineapple salsa and avocado next to a fork" id="0" name="image98.jp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2"/>
      <c r="J2" s="3"/>
      <c r="L2" s="4" t="s">
        <v>1</v>
      </c>
      <c r="M2" s="5"/>
      <c r="N2" s="5"/>
      <c r="O2" s="6"/>
    </row>
    <row r="3" ht="14.25" customHeight="1">
      <c r="B3" s="7" t="s">
        <v>2</v>
      </c>
      <c r="C3" s="8"/>
      <c r="D3" s="9"/>
      <c r="E3" s="10" t="s">
        <v>3</v>
      </c>
      <c r="F3" s="8"/>
      <c r="G3" s="9"/>
      <c r="H3" s="10" t="s">
        <v>4</v>
      </c>
      <c r="I3" s="8"/>
      <c r="J3" s="11"/>
    </row>
    <row r="4" ht="14.25" customHeight="1">
      <c r="B4" s="12" t="s">
        <v>5</v>
      </c>
      <c r="C4" s="8"/>
      <c r="D4" s="9"/>
      <c r="E4" s="13" t="s">
        <v>6</v>
      </c>
      <c r="F4" s="8"/>
      <c r="G4" s="9"/>
      <c r="H4" s="13" t="s">
        <v>7</v>
      </c>
      <c r="I4" s="8"/>
      <c r="J4" s="11"/>
    </row>
    <row r="5" ht="14.25" customHeight="1">
      <c r="B5" s="12" t="s">
        <v>8</v>
      </c>
      <c r="C5" s="8"/>
      <c r="D5" s="9"/>
      <c r="E5" s="13" t="s">
        <v>9</v>
      </c>
      <c r="F5" s="8"/>
      <c r="G5" s="9"/>
      <c r="H5" s="13" t="s">
        <v>10</v>
      </c>
      <c r="I5" s="8"/>
      <c r="J5" s="11"/>
    </row>
    <row r="6" ht="14.25" customHeight="1">
      <c r="B6" s="14" t="s">
        <v>11</v>
      </c>
      <c r="C6" s="15"/>
      <c r="D6" s="16"/>
      <c r="E6" s="17"/>
      <c r="F6" s="15"/>
      <c r="G6" s="16"/>
      <c r="H6" s="17" t="s">
        <v>12</v>
      </c>
      <c r="I6" s="15"/>
      <c r="J6" s="18"/>
    </row>
    <row r="7" ht="14.25" customHeight="1"/>
    <row r="8" ht="14.25" customHeight="1"/>
    <row r="9" ht="14.25" customHeight="1">
      <c r="B9" s="19" t="s">
        <v>13</v>
      </c>
      <c r="C9" s="2"/>
      <c r="D9" s="2"/>
      <c r="E9" s="2"/>
      <c r="F9" s="2"/>
      <c r="G9" s="3"/>
      <c r="I9" s="19" t="s">
        <v>14</v>
      </c>
      <c r="J9" s="2"/>
      <c r="K9" s="2"/>
      <c r="L9" s="3"/>
      <c r="N9" s="19" t="s">
        <v>15</v>
      </c>
      <c r="O9" s="2"/>
      <c r="P9" s="2"/>
      <c r="Q9" s="3"/>
    </row>
    <row r="10" ht="14.25" customHeight="1">
      <c r="B10" s="20">
        <v>10.0</v>
      </c>
      <c r="C10" s="21" t="s">
        <v>16</v>
      </c>
      <c r="D10" s="22"/>
      <c r="E10" s="22"/>
      <c r="F10" s="22"/>
      <c r="G10" s="23"/>
      <c r="I10" s="24" t="s">
        <v>17</v>
      </c>
      <c r="J10" s="8"/>
      <c r="K10" s="8"/>
      <c r="L10" s="11"/>
      <c r="N10" s="20">
        <v>100.0</v>
      </c>
      <c r="O10" s="25" t="s">
        <v>18</v>
      </c>
      <c r="Q10" s="26"/>
    </row>
    <row r="11" ht="14.25" customHeight="1">
      <c r="B11" s="27">
        <v>8.0</v>
      </c>
      <c r="C11" s="28" t="s">
        <v>19</v>
      </c>
      <c r="G11" s="26"/>
      <c r="I11" s="29" t="s">
        <v>20</v>
      </c>
      <c r="J11" s="30"/>
      <c r="K11" s="30"/>
      <c r="L11" s="31"/>
      <c r="N11" s="27">
        <v>50.0</v>
      </c>
      <c r="O11" s="25" t="s">
        <v>21</v>
      </c>
      <c r="Q11" s="26"/>
    </row>
    <row r="12" ht="14.25" customHeight="1">
      <c r="B12" s="27">
        <v>8.0</v>
      </c>
      <c r="C12" s="32" t="s">
        <v>22</v>
      </c>
      <c r="G12" s="26"/>
      <c r="I12" s="12" t="s">
        <v>23</v>
      </c>
      <c r="J12" s="8"/>
      <c r="K12" s="8"/>
      <c r="L12" s="11"/>
      <c r="N12" s="33">
        <v>0.0</v>
      </c>
      <c r="O12" s="34" t="s">
        <v>24</v>
      </c>
      <c r="P12" s="35"/>
      <c r="Q12" s="36"/>
    </row>
    <row r="13" ht="14.25" customHeight="1">
      <c r="B13" s="27">
        <v>8.0</v>
      </c>
      <c r="C13" s="28" t="s">
        <v>25</v>
      </c>
      <c r="G13" s="26"/>
      <c r="I13" s="20">
        <v>20.0</v>
      </c>
      <c r="J13" s="25" t="s">
        <v>26</v>
      </c>
      <c r="L13" s="26"/>
    </row>
    <row r="14" ht="14.25" customHeight="1">
      <c r="B14" s="27">
        <v>8.0</v>
      </c>
      <c r="C14" s="28" t="s">
        <v>27</v>
      </c>
      <c r="G14" s="26"/>
      <c r="I14" s="27">
        <v>20.0</v>
      </c>
      <c r="J14" s="25" t="s">
        <v>27</v>
      </c>
      <c r="L14" s="26"/>
    </row>
    <row r="15" ht="14.25" customHeight="1">
      <c r="B15" s="27">
        <v>7.0</v>
      </c>
      <c r="C15" s="28" t="s">
        <v>28</v>
      </c>
      <c r="G15" s="26"/>
      <c r="I15" s="27">
        <v>18.0</v>
      </c>
      <c r="J15" s="25" t="s">
        <v>29</v>
      </c>
      <c r="L15" s="26"/>
    </row>
    <row r="16" ht="14.25" customHeight="1">
      <c r="B16" s="27">
        <v>7.0</v>
      </c>
      <c r="C16" s="28" t="s">
        <v>30</v>
      </c>
      <c r="G16" s="26"/>
      <c r="I16" s="27">
        <v>15.0</v>
      </c>
      <c r="J16" s="25" t="s">
        <v>31</v>
      </c>
      <c r="L16" s="26"/>
    </row>
    <row r="17" ht="14.25" customHeight="1">
      <c r="B17" s="27">
        <v>5.0</v>
      </c>
      <c r="C17" s="28" t="s">
        <v>32</v>
      </c>
      <c r="G17" s="26"/>
      <c r="I17" s="27">
        <v>12.0</v>
      </c>
      <c r="J17" s="25" t="s">
        <v>33</v>
      </c>
      <c r="L17" s="26"/>
    </row>
    <row r="18" ht="14.25" customHeight="1">
      <c r="B18" s="27">
        <v>4.0</v>
      </c>
      <c r="C18" s="28" t="s">
        <v>34</v>
      </c>
      <c r="G18" s="26"/>
      <c r="I18" s="27">
        <v>10.0</v>
      </c>
      <c r="J18" s="25" t="s">
        <v>35</v>
      </c>
      <c r="L18" s="26"/>
    </row>
    <row r="19" ht="14.25" customHeight="1">
      <c r="B19" s="27">
        <v>3.0</v>
      </c>
      <c r="C19" s="28" t="s">
        <v>36</v>
      </c>
      <c r="G19" s="26"/>
      <c r="I19" s="27">
        <v>5.0</v>
      </c>
      <c r="J19" s="25" t="s">
        <v>37</v>
      </c>
      <c r="L19" s="26"/>
    </row>
    <row r="20" ht="14.25" customHeight="1">
      <c r="B20" s="33">
        <v>3.0</v>
      </c>
      <c r="C20" s="37" t="s">
        <v>38</v>
      </c>
      <c r="D20" s="35"/>
      <c r="E20" s="35"/>
      <c r="F20" s="35"/>
      <c r="G20" s="36"/>
      <c r="I20" s="38" t="s">
        <v>39</v>
      </c>
      <c r="J20" s="39"/>
      <c r="K20" s="39"/>
      <c r="L20" s="40"/>
    </row>
    <row r="21" ht="14.25" customHeight="1">
      <c r="I21" s="14" t="s">
        <v>40</v>
      </c>
      <c r="J21" s="15"/>
      <c r="K21" s="15"/>
      <c r="L21" s="18"/>
    </row>
    <row r="22" ht="14.25" customHeight="1">
      <c r="B22" s="19" t="s">
        <v>41</v>
      </c>
      <c r="C22" s="2"/>
      <c r="D22" s="2"/>
      <c r="E22" s="2"/>
      <c r="F22" s="2"/>
      <c r="G22" s="3"/>
    </row>
    <row r="23" ht="14.25" customHeight="1">
      <c r="B23" s="20">
        <v>-15.0</v>
      </c>
      <c r="C23" s="21" t="s">
        <v>42</v>
      </c>
      <c r="D23" s="22"/>
      <c r="E23" s="22"/>
      <c r="F23" s="22"/>
      <c r="G23" s="23"/>
    </row>
    <row r="24" ht="14.25" customHeight="1">
      <c r="B24" s="27">
        <v>-12.0</v>
      </c>
      <c r="C24" s="28" t="s">
        <v>43</v>
      </c>
      <c r="G24" s="26"/>
    </row>
    <row r="25" ht="14.25" customHeight="1">
      <c r="B25" s="27">
        <v>-10.0</v>
      </c>
      <c r="C25" s="28" t="s">
        <v>44</v>
      </c>
      <c r="G25" s="26"/>
    </row>
    <row r="26" ht="14.25" customHeight="1">
      <c r="B26" s="27">
        <v>-10.0</v>
      </c>
      <c r="C26" s="28" t="s">
        <v>45</v>
      </c>
      <c r="G26" s="26"/>
    </row>
    <row r="27" ht="14.25" customHeight="1">
      <c r="B27" s="27">
        <v>-10.0</v>
      </c>
      <c r="C27" s="28" t="s">
        <v>46</v>
      </c>
      <c r="G27" s="26"/>
    </row>
    <row r="28" ht="14.25" customHeight="1">
      <c r="B28" s="27">
        <v>-10.0</v>
      </c>
      <c r="C28" s="28" t="s">
        <v>47</v>
      </c>
      <c r="G28" s="26"/>
    </row>
    <row r="29" ht="14.25" customHeight="1">
      <c r="B29" s="27">
        <v>-8.0</v>
      </c>
      <c r="C29" s="28" t="s">
        <v>48</v>
      </c>
      <c r="G29" s="26"/>
    </row>
    <row r="30" ht="14.25" customHeight="1">
      <c r="B30" s="27">
        <v>-8.0</v>
      </c>
      <c r="C30" s="28" t="s">
        <v>49</v>
      </c>
      <c r="G30" s="26"/>
    </row>
    <row r="31" ht="14.25" customHeight="1">
      <c r="B31" s="27">
        <v>-8.0</v>
      </c>
      <c r="C31" s="28" t="s">
        <v>50</v>
      </c>
      <c r="G31" s="26"/>
    </row>
    <row r="32" ht="14.25" customHeight="1">
      <c r="B32" s="33">
        <v>-5.0</v>
      </c>
      <c r="C32" s="37" t="s">
        <v>51</v>
      </c>
      <c r="D32" s="35"/>
      <c r="E32" s="35"/>
      <c r="F32" s="35"/>
      <c r="G32" s="36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C27:G27"/>
    <mergeCell ref="C28:G28"/>
    <mergeCell ref="C29:G29"/>
    <mergeCell ref="C30:G30"/>
    <mergeCell ref="C31:G31"/>
    <mergeCell ref="C32:G32"/>
    <mergeCell ref="C19:G19"/>
    <mergeCell ref="C20:G20"/>
    <mergeCell ref="B22:G22"/>
    <mergeCell ref="C23:G23"/>
    <mergeCell ref="C24:G24"/>
    <mergeCell ref="C25:G25"/>
    <mergeCell ref="C26:G26"/>
    <mergeCell ref="B2:J2"/>
    <mergeCell ref="L2:O2"/>
    <mergeCell ref="B3:D3"/>
    <mergeCell ref="E3:G3"/>
    <mergeCell ref="H3:J3"/>
    <mergeCell ref="E4:G4"/>
    <mergeCell ref="H4:J4"/>
    <mergeCell ref="B4:D4"/>
    <mergeCell ref="B5:D5"/>
    <mergeCell ref="E5:G5"/>
    <mergeCell ref="H5:J5"/>
    <mergeCell ref="B6:D6"/>
    <mergeCell ref="E6:G6"/>
    <mergeCell ref="H6:J6"/>
    <mergeCell ref="O10:Q10"/>
    <mergeCell ref="O11:Q11"/>
    <mergeCell ref="B9:G9"/>
    <mergeCell ref="I9:L9"/>
    <mergeCell ref="N9:Q9"/>
    <mergeCell ref="C10:G10"/>
    <mergeCell ref="I10:L10"/>
    <mergeCell ref="C11:G11"/>
    <mergeCell ref="O12:Q12"/>
    <mergeCell ref="J18:L18"/>
    <mergeCell ref="J19:L19"/>
    <mergeCell ref="I20:L20"/>
    <mergeCell ref="I21:L21"/>
    <mergeCell ref="I11:L11"/>
    <mergeCell ref="I12:L12"/>
    <mergeCell ref="J13:L13"/>
    <mergeCell ref="J14:L14"/>
    <mergeCell ref="J15:L15"/>
    <mergeCell ref="J16:L16"/>
    <mergeCell ref="J17:L17"/>
    <mergeCell ref="C12:G12"/>
    <mergeCell ref="C13:G13"/>
    <mergeCell ref="C14:G14"/>
    <mergeCell ref="C15:G15"/>
    <mergeCell ref="C16:G16"/>
    <mergeCell ref="C17:G17"/>
    <mergeCell ref="C18:G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0" width="7.63"/>
  </cols>
  <sheetData>
    <row r="1" ht="14.25" customHeight="1"/>
    <row r="2" ht="14.25" customHeight="1">
      <c r="D2" s="41" t="s">
        <v>52</v>
      </c>
      <c r="E2" s="42">
        <f>50+10+8+3-8</f>
        <v>63</v>
      </c>
      <c r="I2" s="41" t="s">
        <v>52</v>
      </c>
      <c r="J2" s="42">
        <f>50+8-10</f>
        <v>48</v>
      </c>
      <c r="N2" s="41" t="s">
        <v>52</v>
      </c>
      <c r="O2" s="42">
        <f>50-35</f>
        <v>15</v>
      </c>
      <c r="S2" s="41" t="s">
        <v>52</v>
      </c>
      <c r="T2" s="42">
        <f>50+26</f>
        <v>76</v>
      </c>
      <c r="X2" s="41" t="s">
        <v>52</v>
      </c>
      <c r="Y2" s="42">
        <f>50+16+3-8</f>
        <v>61</v>
      </c>
      <c r="AC2" s="41" t="s">
        <v>52</v>
      </c>
      <c r="AD2" s="42">
        <f>50+8-10</f>
        <v>48</v>
      </c>
      <c r="AH2" s="41" t="s">
        <v>52</v>
      </c>
      <c r="AI2" s="42">
        <f>50+8+8+7+4+7</f>
        <v>84</v>
      </c>
      <c r="AM2" s="41" t="s">
        <v>52</v>
      </c>
      <c r="AN2" s="42">
        <f>50+7+8-8+3</f>
        <v>60</v>
      </c>
      <c r="AR2" s="41" t="s">
        <v>52</v>
      </c>
      <c r="AS2" s="42">
        <f>50+8-8+3</f>
        <v>53</v>
      </c>
      <c r="AW2" s="41" t="s">
        <v>52</v>
      </c>
      <c r="AX2" s="42">
        <f>50+4+16+3+7</f>
        <v>80</v>
      </c>
    </row>
    <row r="3" ht="14.25" customHeight="1">
      <c r="D3" s="43" t="s">
        <v>53</v>
      </c>
      <c r="E3" s="44">
        <f>0.8*50+0.2*60</f>
        <v>52</v>
      </c>
      <c r="I3" s="43" t="s">
        <v>54</v>
      </c>
      <c r="J3" s="44">
        <f>52*0.8+40*0.2</f>
        <v>49.6</v>
      </c>
      <c r="N3" s="43" t="s">
        <v>54</v>
      </c>
      <c r="O3" s="44">
        <f>20*0.8+40*0.2</f>
        <v>24</v>
      </c>
      <c r="S3" s="43" t="s">
        <v>54</v>
      </c>
      <c r="T3" s="44">
        <f>70*0.8+80*0.2</f>
        <v>72</v>
      </c>
      <c r="X3" s="43" t="s">
        <v>54</v>
      </c>
      <c r="Y3" s="44">
        <f>57*0.8+100*0.2</f>
        <v>65.6</v>
      </c>
      <c r="AC3" s="43" t="s">
        <v>54</v>
      </c>
      <c r="AD3" s="44">
        <f>35*0.8+40*0.2</f>
        <v>36</v>
      </c>
      <c r="AH3" s="43" t="s">
        <v>54</v>
      </c>
      <c r="AI3" s="44">
        <f>65*0.8+80*0.2</f>
        <v>68</v>
      </c>
      <c r="AM3" s="43" t="s">
        <v>54</v>
      </c>
      <c r="AN3" s="44">
        <f>65*0.8+40*0.2</f>
        <v>60</v>
      </c>
      <c r="AR3" s="43" t="s">
        <v>54</v>
      </c>
      <c r="AS3" s="44">
        <f>50*0.8+40*0.2</f>
        <v>48</v>
      </c>
      <c r="AW3" s="43" t="s">
        <v>54</v>
      </c>
      <c r="AX3" s="44">
        <f>40*0.8+60*0.2</f>
        <v>44</v>
      </c>
    </row>
    <row r="4" ht="14.25" customHeight="1">
      <c r="D4" s="43" t="s">
        <v>54</v>
      </c>
      <c r="E4" s="44">
        <v>100.0</v>
      </c>
      <c r="I4" s="43" t="s">
        <v>53</v>
      </c>
      <c r="J4" s="44">
        <v>100.0</v>
      </c>
      <c r="N4" s="43" t="s">
        <v>53</v>
      </c>
      <c r="O4" s="44">
        <v>0.0</v>
      </c>
      <c r="S4" s="43" t="s">
        <v>53</v>
      </c>
      <c r="T4" s="44">
        <v>100.0</v>
      </c>
      <c r="X4" s="43" t="s">
        <v>53</v>
      </c>
      <c r="Y4" s="44">
        <v>0.0</v>
      </c>
      <c r="AC4" s="43" t="s">
        <v>53</v>
      </c>
      <c r="AD4" s="44">
        <v>100.0</v>
      </c>
      <c r="AH4" s="43" t="s">
        <v>53</v>
      </c>
      <c r="AI4" s="45">
        <v>100.0</v>
      </c>
      <c r="AM4" s="43" t="s">
        <v>53</v>
      </c>
      <c r="AN4" s="45">
        <v>100.0</v>
      </c>
      <c r="AR4" s="43" t="s">
        <v>53</v>
      </c>
      <c r="AS4" s="45">
        <v>100.0</v>
      </c>
      <c r="AW4" s="43" t="s">
        <v>53</v>
      </c>
      <c r="AX4" s="45">
        <v>100.0</v>
      </c>
    </row>
    <row r="5" ht="14.25" customHeight="1">
      <c r="D5" s="46" t="s">
        <v>55</v>
      </c>
      <c r="E5" s="47">
        <f>0.5*E2+0.3*E3+0.2*E4</f>
        <v>67.1</v>
      </c>
      <c r="I5" s="46" t="s">
        <v>55</v>
      </c>
      <c r="J5" s="47">
        <f>0.5*J2+0.3*J3+0.2*J4</f>
        <v>58.88</v>
      </c>
      <c r="N5" s="46" t="s">
        <v>55</v>
      </c>
      <c r="O5" s="47">
        <f>0.5*O2+0.3*O3+0.2*O4</f>
        <v>14.7</v>
      </c>
      <c r="S5" s="46" t="s">
        <v>55</v>
      </c>
      <c r="T5" s="47">
        <f>0.5*T2+0.3*T3+0.2*T4</f>
        <v>79.6</v>
      </c>
      <c r="X5" s="46" t="s">
        <v>55</v>
      </c>
      <c r="Y5" s="47">
        <f>0.5*Y2+0.3*Y3+0.2*Y4</f>
        <v>50.18</v>
      </c>
      <c r="AC5" s="46" t="s">
        <v>55</v>
      </c>
      <c r="AD5" s="47">
        <f>0.5*AD2+0.3*AD3+0.2*AD4</f>
        <v>54.8</v>
      </c>
      <c r="AH5" s="46" t="s">
        <v>55</v>
      </c>
      <c r="AI5" s="47">
        <f>0.5*AI2+0.3*AI3+0.2*AI4</f>
        <v>82.4</v>
      </c>
      <c r="AM5" s="46" t="s">
        <v>55</v>
      </c>
      <c r="AN5" s="47">
        <f>0.5*AN2+0.3*AN3+0.2*AN4</f>
        <v>68</v>
      </c>
      <c r="AR5" s="46" t="s">
        <v>55</v>
      </c>
      <c r="AS5" s="47">
        <f>0.5*AS2+0.3*AS3+0.2*AS4</f>
        <v>60.9</v>
      </c>
      <c r="AW5" s="46" t="s">
        <v>55</v>
      </c>
      <c r="AX5" s="47">
        <f>0.5*AX2+0.3*AX3+0.2*AX4</f>
        <v>73.2</v>
      </c>
    </row>
    <row r="6" ht="14.25" customHeight="1"/>
    <row r="7" ht="14.25" customHeight="1"/>
    <row r="8" ht="14.25" customHeight="1"/>
    <row r="9" ht="14.25" customHeight="1"/>
    <row r="10" ht="14.25" customHeight="1">
      <c r="D10" s="41" t="s">
        <v>52</v>
      </c>
      <c r="E10" s="42">
        <f>50+10+5+7</f>
        <v>72</v>
      </c>
    </row>
    <row r="11" ht="14.25" customHeight="1">
      <c r="D11" s="43" t="s">
        <v>53</v>
      </c>
      <c r="E11" s="44">
        <f>0.8*58+0.2*80</f>
        <v>62.4</v>
      </c>
      <c r="I11" s="41" t="s">
        <v>52</v>
      </c>
      <c r="J11" s="42">
        <f>50+14</f>
        <v>64</v>
      </c>
      <c r="N11" s="41" t="s">
        <v>52</v>
      </c>
      <c r="O11" s="42">
        <f>50+11</f>
        <v>61</v>
      </c>
      <c r="AC11" s="41" t="s">
        <v>52</v>
      </c>
      <c r="AD11" s="42">
        <f>50-8-12</f>
        <v>30</v>
      </c>
    </row>
    <row r="12" ht="14.25" customHeight="1">
      <c r="D12" s="43" t="s">
        <v>54</v>
      </c>
      <c r="E12" s="44">
        <v>100.0</v>
      </c>
      <c r="I12" s="43" t="s">
        <v>54</v>
      </c>
      <c r="J12" s="44">
        <f>33*0.8+60*0.2</f>
        <v>38.4</v>
      </c>
      <c r="N12" s="43" t="s">
        <v>54</v>
      </c>
      <c r="O12" s="44">
        <f>35*0.8+60*0.2</f>
        <v>40</v>
      </c>
      <c r="S12" s="41" t="s">
        <v>52</v>
      </c>
      <c r="T12" s="42">
        <f>50+16+7</f>
        <v>73</v>
      </c>
      <c r="AC12" s="43" t="s">
        <v>54</v>
      </c>
      <c r="AD12" s="44">
        <f>45*0.8+60*0.2</f>
        <v>48</v>
      </c>
      <c r="AH12" s="41" t="s">
        <v>52</v>
      </c>
      <c r="AI12" s="42">
        <f>50+7-15-10-8</f>
        <v>24</v>
      </c>
      <c r="AM12" s="41" t="s">
        <v>52</v>
      </c>
      <c r="AN12" s="42">
        <f>50+7-8+3</f>
        <v>52</v>
      </c>
      <c r="AW12" s="41" t="s">
        <v>52</v>
      </c>
      <c r="AX12" s="42">
        <f>50+8+10+16+7+7</f>
        <v>98</v>
      </c>
    </row>
    <row r="13" ht="14.25" customHeight="1">
      <c r="D13" s="46" t="s">
        <v>55</v>
      </c>
      <c r="E13" s="47">
        <f>0.5*E10+0.3*E11+0.2*E12</f>
        <v>74.72</v>
      </c>
      <c r="I13" s="43" t="s">
        <v>53</v>
      </c>
      <c r="J13" s="44">
        <v>100.0</v>
      </c>
      <c r="N13" s="43" t="s">
        <v>53</v>
      </c>
      <c r="O13" s="44">
        <v>100.0</v>
      </c>
      <c r="S13" s="43" t="s">
        <v>54</v>
      </c>
      <c r="T13" s="44">
        <f>65*0.8+80*0.2</f>
        <v>68</v>
      </c>
      <c r="X13" s="41" t="s">
        <v>52</v>
      </c>
      <c r="Y13" s="42">
        <f>50+16+3-15</f>
        <v>54</v>
      </c>
      <c r="AC13" s="43" t="s">
        <v>53</v>
      </c>
      <c r="AD13" s="44">
        <v>100.0</v>
      </c>
      <c r="AH13" s="43" t="s">
        <v>54</v>
      </c>
      <c r="AI13" s="44">
        <f>50*0.8+40*0.2</f>
        <v>48</v>
      </c>
      <c r="AM13" s="43" t="s">
        <v>54</v>
      </c>
      <c r="AN13" s="44">
        <f>50*0.8+20*0.2</f>
        <v>44</v>
      </c>
      <c r="AR13" s="41" t="s">
        <v>52</v>
      </c>
      <c r="AS13" s="42">
        <f>50+16+8+3+7</f>
        <v>84</v>
      </c>
      <c r="AW13" s="43" t="s">
        <v>54</v>
      </c>
      <c r="AX13" s="44">
        <f>75*0.8+100*0.2</f>
        <v>80</v>
      </c>
    </row>
    <row r="14" ht="14.25" customHeight="1">
      <c r="I14" s="46" t="s">
        <v>55</v>
      </c>
      <c r="J14" s="47">
        <f>0.5*J11+0.3*J12+0.2*J13</f>
        <v>63.52</v>
      </c>
      <c r="N14" s="46" t="s">
        <v>55</v>
      </c>
      <c r="O14" s="47">
        <f>0.5*O11+0.3*O12+0.2*O13</f>
        <v>62.5</v>
      </c>
      <c r="S14" s="43" t="s">
        <v>53</v>
      </c>
      <c r="T14" s="44">
        <v>100.0</v>
      </c>
      <c r="X14" s="43" t="s">
        <v>54</v>
      </c>
      <c r="Y14" s="44">
        <f>(20+18+15+12)*0.8+40*0.2</f>
        <v>60</v>
      </c>
      <c r="AC14" s="46" t="s">
        <v>55</v>
      </c>
      <c r="AD14" s="47">
        <f>0.5*AD11+0.3*AD12+0.2*AD13</f>
        <v>49.4</v>
      </c>
      <c r="AH14" s="43" t="s">
        <v>53</v>
      </c>
      <c r="AI14" s="45">
        <v>0.0</v>
      </c>
      <c r="AM14" s="43" t="s">
        <v>53</v>
      </c>
      <c r="AN14" s="45">
        <v>0.0</v>
      </c>
      <c r="AR14" s="43" t="s">
        <v>54</v>
      </c>
      <c r="AS14" s="44">
        <f>65*0.8+60*0.2</f>
        <v>64</v>
      </c>
      <c r="AW14" s="43" t="s">
        <v>53</v>
      </c>
      <c r="AX14" s="45">
        <v>100.0</v>
      </c>
    </row>
    <row r="15" ht="14.25" customHeight="1">
      <c r="S15" s="46" t="s">
        <v>55</v>
      </c>
      <c r="T15" s="47">
        <f>0.5*T12+0.3*T13+0.2*T14</f>
        <v>76.9</v>
      </c>
      <c r="X15" s="43" t="s">
        <v>53</v>
      </c>
      <c r="Y15" s="44">
        <v>0.0</v>
      </c>
      <c r="AH15" s="46" t="s">
        <v>55</v>
      </c>
      <c r="AI15" s="47">
        <f>0.5*AI12+0.3*AI13+0.2*AI14</f>
        <v>26.4</v>
      </c>
      <c r="AM15" s="46" t="s">
        <v>55</v>
      </c>
      <c r="AN15" s="47">
        <f>0.5*AN12+0.3*AN13+0.2*AN14</f>
        <v>39.2</v>
      </c>
      <c r="AR15" s="43" t="s">
        <v>53</v>
      </c>
      <c r="AS15" s="45">
        <v>100.0</v>
      </c>
      <c r="AW15" s="46" t="s">
        <v>55</v>
      </c>
      <c r="AX15" s="47">
        <f>0.5*AX12+0.3*AX13+0.2*AX14</f>
        <v>93</v>
      </c>
    </row>
    <row r="16" ht="14.25" customHeight="1">
      <c r="X16" s="46" t="s">
        <v>55</v>
      </c>
      <c r="Y16" s="47">
        <f>0.5*Y13+0.3*Y14+0.2*Y15</f>
        <v>45</v>
      </c>
      <c r="AR16" s="46" t="s">
        <v>55</v>
      </c>
      <c r="AS16" s="47">
        <f>0.5*AS13+0.3*AS14+0.2*AS15</f>
        <v>81.2</v>
      </c>
    </row>
    <row r="17" ht="14.25" customHeight="1"/>
    <row r="18" ht="14.25" customHeight="1"/>
    <row r="19" ht="14.25" customHeight="1">
      <c r="D19" s="41" t="s">
        <v>52</v>
      </c>
      <c r="E19" s="42">
        <f>50-15-8+3+7</f>
        <v>37</v>
      </c>
    </row>
    <row r="20" ht="14.25" customHeight="1">
      <c r="D20" s="43" t="s">
        <v>53</v>
      </c>
      <c r="E20" s="44">
        <f>0.8*28+0.2*60</f>
        <v>34.4</v>
      </c>
    </row>
    <row r="21" ht="14.25" customHeight="1">
      <c r="D21" s="43" t="s">
        <v>54</v>
      </c>
      <c r="E21" s="44">
        <v>0.0</v>
      </c>
      <c r="AC21" s="41" t="s">
        <v>52</v>
      </c>
      <c r="AD21" s="42">
        <f>50+3+8+4-8+8</f>
        <v>65</v>
      </c>
    </row>
    <row r="22" ht="14.25" customHeight="1">
      <c r="D22" s="46" t="s">
        <v>55</v>
      </c>
      <c r="E22" s="47">
        <f>0.5*E19+0.3*E20+0.2*E21</f>
        <v>28.82</v>
      </c>
      <c r="I22" s="41" t="s">
        <v>52</v>
      </c>
      <c r="J22" s="42">
        <f>50+10-5</f>
        <v>55</v>
      </c>
      <c r="N22" s="41" t="s">
        <v>52</v>
      </c>
      <c r="O22" s="42">
        <f>50-18</f>
        <v>32</v>
      </c>
      <c r="AC22" s="43" t="s">
        <v>54</v>
      </c>
      <c r="AD22" s="44">
        <f>50*0.8+80*0.2</f>
        <v>56</v>
      </c>
      <c r="AM22" s="41" t="s">
        <v>52</v>
      </c>
      <c r="AN22" s="42">
        <f>50-8+3</f>
        <v>45</v>
      </c>
    </row>
    <row r="23" ht="14.25" customHeight="1">
      <c r="I23" s="43" t="s">
        <v>54</v>
      </c>
      <c r="J23" s="44">
        <f>33*0.8+40*0.2</f>
        <v>34.4</v>
      </c>
      <c r="N23" s="43" t="s">
        <v>54</v>
      </c>
      <c r="O23" s="44">
        <f>27*0.8+20*0.2</f>
        <v>25.6</v>
      </c>
      <c r="S23" s="41" t="s">
        <v>52</v>
      </c>
      <c r="T23" s="42">
        <f>50+10-8</f>
        <v>52</v>
      </c>
      <c r="X23" s="41" t="s">
        <v>52</v>
      </c>
      <c r="Y23" s="42">
        <f>50+8+8-8</f>
        <v>58</v>
      </c>
      <c r="AC23" s="43" t="s">
        <v>53</v>
      </c>
      <c r="AD23" s="44">
        <v>100.0</v>
      </c>
      <c r="AM23" s="43" t="s">
        <v>54</v>
      </c>
      <c r="AN23" s="44">
        <f>30*0.8+40*0.2</f>
        <v>32</v>
      </c>
      <c r="AW23" s="48" t="s">
        <v>52</v>
      </c>
      <c r="AX23" s="49">
        <f>50+3*8</f>
        <v>74</v>
      </c>
    </row>
    <row r="24" ht="14.25" customHeight="1">
      <c r="I24" s="43" t="s">
        <v>53</v>
      </c>
      <c r="J24" s="44">
        <v>100.0</v>
      </c>
      <c r="N24" s="43" t="s">
        <v>53</v>
      </c>
      <c r="O24" s="44">
        <v>0.0</v>
      </c>
      <c r="S24" s="43" t="s">
        <v>54</v>
      </c>
      <c r="T24" s="44">
        <f>45*0.8+60*0.2</f>
        <v>48</v>
      </c>
      <c r="X24" s="43" t="s">
        <v>54</v>
      </c>
      <c r="Y24" s="44">
        <f>(20+18+12+15+5)*0.8+40*0.2</f>
        <v>64</v>
      </c>
      <c r="AC24" s="46" t="s">
        <v>55</v>
      </c>
      <c r="AD24" s="47">
        <f>0.5*AD21+0.3*AD22+0.2*AD23</f>
        <v>69.3</v>
      </c>
      <c r="AM24" s="43" t="s">
        <v>53</v>
      </c>
      <c r="AN24" s="45">
        <v>100.0</v>
      </c>
      <c r="AR24" s="41" t="s">
        <v>52</v>
      </c>
      <c r="AS24" s="42">
        <f>50+16+8+3</f>
        <v>77</v>
      </c>
      <c r="AW24" s="50" t="s">
        <v>54</v>
      </c>
      <c r="AX24" s="51">
        <f>65*0.8+60*0.2</f>
        <v>64</v>
      </c>
    </row>
    <row r="25" ht="14.25" customHeight="1">
      <c r="I25" s="46" t="s">
        <v>55</v>
      </c>
      <c r="J25" s="47">
        <f>0.5*J22+0.3*J23+0.2*J24</f>
        <v>57.82</v>
      </c>
      <c r="N25" s="46" t="s">
        <v>55</v>
      </c>
      <c r="O25" s="47">
        <f>0.5*O22+0.3*O23+0.2*O24</f>
        <v>23.68</v>
      </c>
      <c r="S25" s="43" t="s">
        <v>53</v>
      </c>
      <c r="T25" s="44">
        <v>100.0</v>
      </c>
      <c r="X25" s="43" t="s">
        <v>53</v>
      </c>
      <c r="Y25" s="44">
        <v>100.0</v>
      </c>
      <c r="AH25" s="48" t="s">
        <v>52</v>
      </c>
      <c r="AI25" s="49">
        <f>50+8+8+4+3</f>
        <v>73</v>
      </c>
      <c r="AM25" s="46" t="s">
        <v>55</v>
      </c>
      <c r="AN25" s="47">
        <f>0.5*AN22+0.3*AN23+0.2*AN24</f>
        <v>52.1</v>
      </c>
      <c r="AR25" s="43" t="s">
        <v>54</v>
      </c>
      <c r="AS25" s="44">
        <f>73*0.8+100*0.2</f>
        <v>78.4</v>
      </c>
      <c r="AW25" s="50" t="s">
        <v>53</v>
      </c>
      <c r="AX25" s="52">
        <v>100.0</v>
      </c>
    </row>
    <row r="26" ht="14.25" customHeight="1">
      <c r="S26" s="46" t="s">
        <v>55</v>
      </c>
      <c r="T26" s="47">
        <f>0.5*T23+0.3*T24+0.2*T25</f>
        <v>60.4</v>
      </c>
      <c r="X26" s="46" t="s">
        <v>55</v>
      </c>
      <c r="Y26" s="47">
        <f>0.5*Y23+0.3*Y24+0.2*Y25</f>
        <v>68.2</v>
      </c>
      <c r="AH26" s="50" t="s">
        <v>54</v>
      </c>
      <c r="AI26" s="51">
        <f>32*0.8+60*0.2</f>
        <v>37.6</v>
      </c>
      <c r="AR26" s="43" t="s">
        <v>53</v>
      </c>
      <c r="AS26" s="45">
        <v>100.0</v>
      </c>
      <c r="AW26" s="53" t="s">
        <v>55</v>
      </c>
      <c r="AX26" s="54">
        <f>0.5*AX23+0.3*AX24+0.2*AX25</f>
        <v>76.2</v>
      </c>
    </row>
    <row r="27" ht="14.25" customHeight="1">
      <c r="AH27" s="50" t="s">
        <v>53</v>
      </c>
      <c r="AI27" s="52">
        <v>100.0</v>
      </c>
      <c r="AR27" s="46" t="s">
        <v>55</v>
      </c>
      <c r="AS27" s="47">
        <f>0.5*AS24+0.3*AS25+0.2*AS26</f>
        <v>82.02</v>
      </c>
    </row>
    <row r="28" ht="14.25" customHeight="1">
      <c r="D28" s="41" t="s">
        <v>52</v>
      </c>
      <c r="E28" s="42">
        <f>50+4*8</f>
        <v>82</v>
      </c>
      <c r="AH28" s="53" t="s">
        <v>55</v>
      </c>
      <c r="AI28" s="54">
        <f>0.5*AI25+0.3*AI26+0.2*AI27</f>
        <v>67.78</v>
      </c>
    </row>
    <row r="29" ht="14.25" customHeight="1">
      <c r="D29" s="43" t="s">
        <v>54</v>
      </c>
      <c r="E29" s="44">
        <f>20*0.8+80*0.2</f>
        <v>32</v>
      </c>
    </row>
    <row r="30" ht="14.25" customHeight="1">
      <c r="D30" s="43" t="s">
        <v>53</v>
      </c>
      <c r="E30" s="44">
        <v>100.0</v>
      </c>
    </row>
    <row r="31" ht="14.25" customHeight="1">
      <c r="D31" s="46" t="s">
        <v>55</v>
      </c>
      <c r="E31" s="47">
        <f>0.5*E28+0.3*E29+0.2*E30</f>
        <v>70.6</v>
      </c>
      <c r="N31" s="41" t="s">
        <v>52</v>
      </c>
      <c r="O31" s="42">
        <f>50+10-5</f>
        <v>55</v>
      </c>
    </row>
    <row r="32" ht="14.25" customHeight="1">
      <c r="N32" s="43" t="s">
        <v>54</v>
      </c>
      <c r="O32" s="44">
        <f>45*0.8+60*0.2</f>
        <v>48</v>
      </c>
      <c r="AC32" s="41" t="s">
        <v>52</v>
      </c>
      <c r="AD32" s="42">
        <f>50-8-12+7</f>
        <v>37</v>
      </c>
      <c r="AM32" s="41" t="s">
        <v>52</v>
      </c>
      <c r="AN32" s="42">
        <f>50+10+8+4+8</f>
        <v>80</v>
      </c>
    </row>
    <row r="33" ht="14.25" customHeight="1">
      <c r="I33" s="41" t="s">
        <v>52</v>
      </c>
      <c r="J33" s="42">
        <f>50-18</f>
        <v>32</v>
      </c>
      <c r="N33" s="43" t="s">
        <v>53</v>
      </c>
      <c r="O33" s="44">
        <v>100.0</v>
      </c>
      <c r="AC33" s="43" t="s">
        <v>54</v>
      </c>
      <c r="AD33" s="44">
        <f>45*0.8+60*0.2</f>
        <v>48</v>
      </c>
      <c r="AM33" s="43" t="s">
        <v>54</v>
      </c>
      <c r="AN33" s="44">
        <f>50*0.8+80*0.2</f>
        <v>56</v>
      </c>
      <c r="AR33" s="41" t="s">
        <v>52</v>
      </c>
      <c r="AS33" s="42">
        <f>50+4*8+10+3</f>
        <v>95</v>
      </c>
      <c r="AW33" s="48" t="s">
        <v>52</v>
      </c>
      <c r="AX33" s="49">
        <f>50+3+8-10-8</f>
        <v>43</v>
      </c>
    </row>
    <row r="34" ht="14.25" customHeight="1">
      <c r="I34" s="43" t="s">
        <v>54</v>
      </c>
      <c r="J34" s="44">
        <f>27*0.8+20*0.2</f>
        <v>25.6</v>
      </c>
      <c r="N34" s="46" t="s">
        <v>55</v>
      </c>
      <c r="O34" s="47">
        <f>0.5*O31+0.3*O32+0.2*O33</f>
        <v>61.9</v>
      </c>
      <c r="S34" s="41" t="s">
        <v>52</v>
      </c>
      <c r="T34" s="42">
        <f>50+8-18-15</f>
        <v>25</v>
      </c>
      <c r="AC34" s="43" t="s">
        <v>53</v>
      </c>
      <c r="AD34" s="44">
        <v>100.0</v>
      </c>
      <c r="AM34" s="43" t="s">
        <v>53</v>
      </c>
      <c r="AN34" s="45">
        <v>100.0</v>
      </c>
      <c r="AR34" s="43" t="s">
        <v>54</v>
      </c>
      <c r="AS34" s="44">
        <f>73*0.8+100*0.2</f>
        <v>78.4</v>
      </c>
      <c r="AW34" s="50" t="s">
        <v>54</v>
      </c>
      <c r="AX34" s="51">
        <f>50*0.8+60*0.2</f>
        <v>52</v>
      </c>
    </row>
    <row r="35" ht="14.25" customHeight="1">
      <c r="I35" s="43" t="s">
        <v>53</v>
      </c>
      <c r="J35" s="44">
        <v>50.0</v>
      </c>
      <c r="S35" s="43" t="s">
        <v>54</v>
      </c>
      <c r="T35" s="44">
        <f>40*0.8+60*0.2</f>
        <v>44</v>
      </c>
      <c r="AC35" s="46" t="s">
        <v>55</v>
      </c>
      <c r="AD35" s="47">
        <f>0.5*AD32+0.3*AD33+0.2*AD34</f>
        <v>52.9</v>
      </c>
      <c r="AM35" s="46" t="s">
        <v>55</v>
      </c>
      <c r="AN35" s="47">
        <f>0.5*AN32+0.3*AN33+0.2*AN34</f>
        <v>76.8</v>
      </c>
      <c r="AR35" s="43" t="s">
        <v>53</v>
      </c>
      <c r="AS35" s="45">
        <v>100.0</v>
      </c>
      <c r="AW35" s="50" t="s">
        <v>53</v>
      </c>
      <c r="AX35" s="52">
        <v>0.0</v>
      </c>
    </row>
    <row r="36" ht="14.25" customHeight="1">
      <c r="I36" s="46" t="s">
        <v>55</v>
      </c>
      <c r="J36" s="47">
        <f>0.5*J33+0.3*J34+0.2*J35</f>
        <v>33.68</v>
      </c>
      <c r="S36" s="43" t="s">
        <v>53</v>
      </c>
      <c r="T36" s="44">
        <v>0.0</v>
      </c>
      <c r="X36" s="41" t="s">
        <v>52</v>
      </c>
      <c r="Y36" s="42">
        <f>50+8+8-8-10</f>
        <v>48</v>
      </c>
      <c r="AH36" s="48" t="s">
        <v>52</v>
      </c>
      <c r="AI36" s="49">
        <f>50+8+8+7</f>
        <v>73</v>
      </c>
      <c r="AR36" s="46" t="s">
        <v>55</v>
      </c>
      <c r="AS36" s="47">
        <f>0.5*AS33+0.3*AS34+0.2*AS35</f>
        <v>91.02</v>
      </c>
      <c r="AW36" s="53" t="s">
        <v>55</v>
      </c>
      <c r="AX36" s="54">
        <f>0.5*AX33+0.3*AX34+0.2*AX35</f>
        <v>37.1</v>
      </c>
    </row>
    <row r="37" ht="14.25" customHeight="1">
      <c r="S37" s="46" t="s">
        <v>55</v>
      </c>
      <c r="T37" s="47">
        <f>0.5*T34+0.3*T35+0.2*T36</f>
        <v>25.7</v>
      </c>
      <c r="X37" s="43" t="s">
        <v>54</v>
      </c>
      <c r="Y37" s="44">
        <f>(20+12+18+15)*0.8+60*0.2</f>
        <v>64</v>
      </c>
      <c r="AH37" s="50" t="s">
        <v>54</v>
      </c>
      <c r="AI37" s="51">
        <f>(20+18+15)*0.8+60*0.2</f>
        <v>54.4</v>
      </c>
    </row>
    <row r="38" ht="14.25" customHeight="1">
      <c r="D38" s="41" t="s">
        <v>52</v>
      </c>
      <c r="E38" s="42">
        <f>50+3+7</f>
        <v>60</v>
      </c>
      <c r="X38" s="43" t="s">
        <v>53</v>
      </c>
      <c r="Y38" s="44">
        <v>0.0</v>
      </c>
      <c r="AH38" s="50" t="s">
        <v>53</v>
      </c>
      <c r="AI38" s="52">
        <v>100.0</v>
      </c>
    </row>
    <row r="39" ht="14.25" customHeight="1">
      <c r="D39" s="43" t="s">
        <v>54</v>
      </c>
      <c r="E39" s="44">
        <f>33*0.8+60*0.2</f>
        <v>38.4</v>
      </c>
      <c r="X39" s="46" t="s">
        <v>55</v>
      </c>
      <c r="Y39" s="47">
        <f>0.5*Y36+0.3*Y37+0.2*Y38</f>
        <v>43.2</v>
      </c>
      <c r="AH39" s="53" t="s">
        <v>55</v>
      </c>
      <c r="AI39" s="54">
        <f>0.5*AI36+0.3*AI37+0.2*AI38</f>
        <v>72.82</v>
      </c>
    </row>
    <row r="40" ht="14.25" customHeight="1">
      <c r="D40" s="43" t="s">
        <v>53</v>
      </c>
      <c r="E40" s="44">
        <v>50.0</v>
      </c>
    </row>
    <row r="41" ht="14.25" customHeight="1">
      <c r="D41" s="46" t="s">
        <v>55</v>
      </c>
      <c r="E41" s="47">
        <f>0.5*E38+0.3*E39+0.2*E40</f>
        <v>51.52</v>
      </c>
      <c r="AM41" s="41" t="s">
        <v>52</v>
      </c>
      <c r="AN41" s="42">
        <f>50-15-10-8</f>
        <v>17</v>
      </c>
    </row>
    <row r="42" ht="14.25" customHeight="1">
      <c r="I42" s="41" t="s">
        <v>52</v>
      </c>
      <c r="J42" s="42">
        <f>50+15-18</f>
        <v>47</v>
      </c>
      <c r="N42" s="41" t="s">
        <v>52</v>
      </c>
      <c r="O42" s="42">
        <f>50+23</f>
        <v>73</v>
      </c>
      <c r="AC42" s="41" t="s">
        <v>52</v>
      </c>
      <c r="AD42" s="42"/>
      <c r="AM42" s="43" t="s">
        <v>54</v>
      </c>
      <c r="AN42" s="44">
        <f>45*0.8+40*0.2</f>
        <v>44</v>
      </c>
    </row>
    <row r="43" ht="14.25" customHeight="1">
      <c r="I43" s="43" t="s">
        <v>54</v>
      </c>
      <c r="J43" s="44">
        <f>65*0.8+60*0.2</f>
        <v>64</v>
      </c>
      <c r="N43" s="43" t="s">
        <v>54</v>
      </c>
      <c r="O43" s="44">
        <f>53*0.8+60*0.2</f>
        <v>54.4</v>
      </c>
      <c r="AC43" s="43" t="s">
        <v>54</v>
      </c>
      <c r="AD43" s="44"/>
      <c r="AM43" s="43" t="s">
        <v>53</v>
      </c>
      <c r="AN43" s="45">
        <v>0.0</v>
      </c>
      <c r="AR43" s="41" t="s">
        <v>52</v>
      </c>
      <c r="AS43" s="42">
        <f>50+8+3</f>
        <v>61</v>
      </c>
    </row>
    <row r="44" ht="14.25" customHeight="1">
      <c r="I44" s="43" t="s">
        <v>53</v>
      </c>
      <c r="J44" s="44">
        <v>100.0</v>
      </c>
      <c r="N44" s="43" t="s">
        <v>53</v>
      </c>
      <c r="O44" s="44">
        <v>25.0</v>
      </c>
      <c r="S44" s="41" t="s">
        <v>52</v>
      </c>
      <c r="T44" s="42">
        <f>50-15+3-8</f>
        <v>30</v>
      </c>
      <c r="AC44" s="43" t="s">
        <v>53</v>
      </c>
      <c r="AD44" s="44">
        <v>100.0</v>
      </c>
      <c r="AM44" s="46" t="s">
        <v>55</v>
      </c>
      <c r="AN44" s="47">
        <f>0.5*AN41+0.3*AN42+0.2*AN43</f>
        <v>21.7</v>
      </c>
      <c r="AR44" s="43" t="s">
        <v>54</v>
      </c>
      <c r="AS44" s="44">
        <f>33*0.8+40*0.2</f>
        <v>34.4</v>
      </c>
    </row>
    <row r="45" ht="14.25" customHeight="1">
      <c r="I45" s="46" t="s">
        <v>55</v>
      </c>
      <c r="J45" s="47">
        <f>0.5*J42+0.3*J43+0.2*J44</f>
        <v>62.7</v>
      </c>
      <c r="N45" s="46" t="s">
        <v>55</v>
      </c>
      <c r="O45" s="47">
        <f>0.5*O42+0.3*O43+0.2*O44</f>
        <v>57.82</v>
      </c>
      <c r="S45" s="43" t="s">
        <v>54</v>
      </c>
      <c r="T45" s="44">
        <f>30*0.8+40*0.2</f>
        <v>32</v>
      </c>
      <c r="AC45" s="46" t="s">
        <v>55</v>
      </c>
      <c r="AD45" s="47">
        <f>0.5*AD42+0.3*AD43+0.2*AD44</f>
        <v>20</v>
      </c>
      <c r="AR45" s="43" t="s">
        <v>53</v>
      </c>
      <c r="AS45" s="45">
        <v>100.0</v>
      </c>
    </row>
    <row r="46" ht="14.25" customHeight="1">
      <c r="S46" s="43" t="s">
        <v>53</v>
      </c>
      <c r="T46" s="44">
        <v>0.0</v>
      </c>
      <c r="X46" s="41" t="s">
        <v>52</v>
      </c>
      <c r="Y46" s="42">
        <f>50+8-8+3+7</f>
        <v>60</v>
      </c>
      <c r="AR46" s="46" t="s">
        <v>55</v>
      </c>
      <c r="AS46" s="47">
        <f>0.5*AS43+0.3*AS44+0.2*AS45</f>
        <v>60.82</v>
      </c>
      <c r="AW46" s="48" t="s">
        <v>52</v>
      </c>
      <c r="AX46" s="49">
        <f>50+8+8</f>
        <v>66</v>
      </c>
    </row>
    <row r="47" ht="14.25" customHeight="1">
      <c r="S47" s="46" t="s">
        <v>55</v>
      </c>
      <c r="T47" s="47">
        <f>0.5*T44+0.3*T45+0.2*T46</f>
        <v>24.6</v>
      </c>
      <c r="X47" s="43" t="s">
        <v>54</v>
      </c>
      <c r="Y47" s="44">
        <f>47*0.8+80*0.2</f>
        <v>53.6</v>
      </c>
      <c r="AH47" s="48" t="s">
        <v>52</v>
      </c>
      <c r="AI47" s="49">
        <f>50+8+4-8</f>
        <v>54</v>
      </c>
      <c r="AW47" s="50" t="s">
        <v>54</v>
      </c>
      <c r="AX47" s="51">
        <f>50*0.8+60*0.2</f>
        <v>52</v>
      </c>
    </row>
    <row r="48" ht="14.25" customHeight="1">
      <c r="D48" s="41" t="s">
        <v>52</v>
      </c>
      <c r="E48" s="42">
        <f>50+10</f>
        <v>60</v>
      </c>
      <c r="X48" s="43" t="s">
        <v>53</v>
      </c>
      <c r="Y48" s="44">
        <v>25.0</v>
      </c>
      <c r="AH48" s="50" t="s">
        <v>54</v>
      </c>
      <c r="AI48" s="51">
        <f>50*0.8+40*0.2</f>
        <v>48</v>
      </c>
      <c r="AW48" s="50" t="s">
        <v>53</v>
      </c>
      <c r="AX48" s="52">
        <v>100.0</v>
      </c>
    </row>
    <row r="49" ht="14.25" customHeight="1">
      <c r="D49" s="43" t="s">
        <v>54</v>
      </c>
      <c r="E49" s="44">
        <f>50*0.8+80*0.2</f>
        <v>56</v>
      </c>
      <c r="X49" s="46" t="s">
        <v>55</v>
      </c>
      <c r="Y49" s="47">
        <f>0.5*Y46+0.3*Y47+0.2*Y48</f>
        <v>51.08</v>
      </c>
      <c r="AH49" s="50" t="s">
        <v>53</v>
      </c>
      <c r="AI49" s="52">
        <v>100.0</v>
      </c>
      <c r="AW49" s="53" t="s">
        <v>55</v>
      </c>
      <c r="AX49" s="54">
        <f>0.5*AX46+0.3*AX47+0.2*AX48</f>
        <v>68.6</v>
      </c>
    </row>
    <row r="50" ht="14.25" customHeight="1">
      <c r="D50" s="43" t="s">
        <v>53</v>
      </c>
      <c r="E50" s="44">
        <v>50.0</v>
      </c>
      <c r="AH50" s="53" t="s">
        <v>55</v>
      </c>
      <c r="AI50" s="54">
        <f>0.5*AI47+0.3*AI48+0.2*AI49</f>
        <v>61.4</v>
      </c>
    </row>
    <row r="51" ht="14.25" customHeight="1">
      <c r="D51" s="46" t="s">
        <v>55</v>
      </c>
      <c r="E51" s="47">
        <f>0.5*E48+0.3*E49+0.2*E50</f>
        <v>56.8</v>
      </c>
    </row>
    <row r="52" ht="14.25" customHeight="1">
      <c r="I52" s="41" t="s">
        <v>52</v>
      </c>
      <c r="J52" s="42">
        <f>50+31</f>
        <v>81</v>
      </c>
      <c r="N52" s="41" t="s">
        <v>52</v>
      </c>
      <c r="O52" s="42">
        <f>50+15-8</f>
        <v>57</v>
      </c>
      <c r="AM52" s="41" t="s">
        <v>52</v>
      </c>
      <c r="AN52" s="42">
        <f>50+8-20</f>
        <v>38</v>
      </c>
    </row>
    <row r="53" ht="14.25" customHeight="1">
      <c r="I53" s="43" t="s">
        <v>54</v>
      </c>
      <c r="J53" s="44">
        <f>53*0.8+80*0.2</f>
        <v>58.4</v>
      </c>
      <c r="N53" s="43" t="s">
        <v>54</v>
      </c>
      <c r="O53" s="44">
        <f>45*0.8+40*0.2</f>
        <v>44</v>
      </c>
      <c r="AM53" s="43" t="s">
        <v>54</v>
      </c>
      <c r="AN53" s="44">
        <f>55*0.8+60*0.2</f>
        <v>56</v>
      </c>
      <c r="AR53" s="41" t="s">
        <v>52</v>
      </c>
      <c r="AS53" s="42">
        <f>50+8+18+3+4</f>
        <v>83</v>
      </c>
    </row>
    <row r="54" ht="14.25" customHeight="1">
      <c r="I54" s="43" t="s">
        <v>53</v>
      </c>
      <c r="J54" s="44">
        <v>100.0</v>
      </c>
      <c r="N54" s="43" t="s">
        <v>53</v>
      </c>
      <c r="O54" s="44">
        <v>50.0</v>
      </c>
      <c r="AM54" s="43" t="s">
        <v>53</v>
      </c>
      <c r="AN54" s="45">
        <v>0.0</v>
      </c>
      <c r="AR54" s="43" t="s">
        <v>54</v>
      </c>
      <c r="AS54" s="44">
        <f>65*0.8+80*0.2</f>
        <v>68</v>
      </c>
    </row>
    <row r="55" ht="14.25" customHeight="1">
      <c r="I55" s="46" t="s">
        <v>55</v>
      </c>
      <c r="J55" s="47">
        <f>0.5*J52+0.3*J53+0.2*J54</f>
        <v>78.02</v>
      </c>
      <c r="N55" s="46" t="s">
        <v>55</v>
      </c>
      <c r="O55" s="47">
        <f>0.5*O52+0.3*O53+0.2*O54</f>
        <v>51.7</v>
      </c>
      <c r="AC55" s="41" t="s">
        <v>52</v>
      </c>
      <c r="AD55" s="42">
        <f>50+8+8+8+8+3</f>
        <v>85</v>
      </c>
      <c r="AM55" s="46" t="s">
        <v>55</v>
      </c>
      <c r="AN55" s="47">
        <f>0.5*AN52+0.3*AN53+0.2*AN54</f>
        <v>35.8</v>
      </c>
      <c r="AR55" s="43" t="s">
        <v>53</v>
      </c>
      <c r="AS55" s="45">
        <v>100.0</v>
      </c>
      <c r="AW55" s="48" t="s">
        <v>52</v>
      </c>
      <c r="AX55" s="49">
        <f>50+3*8+3</f>
        <v>77</v>
      </c>
    </row>
    <row r="56" ht="14.25" customHeight="1">
      <c r="AC56" s="43" t="s">
        <v>54</v>
      </c>
      <c r="AD56" s="44">
        <f>67*0.8+100*0.2</f>
        <v>73.6</v>
      </c>
      <c r="AR56" s="46" t="s">
        <v>55</v>
      </c>
      <c r="AS56" s="47">
        <f>0.5*AS53+0.3*AS54+0.2*AS55</f>
        <v>81.9</v>
      </c>
      <c r="AW56" s="50" t="s">
        <v>54</v>
      </c>
      <c r="AX56" s="51">
        <f>70*0.8+100*0.2</f>
        <v>76</v>
      </c>
    </row>
    <row r="57" ht="14.25" customHeight="1">
      <c r="AC57" s="43" t="s">
        <v>53</v>
      </c>
      <c r="AD57" s="44">
        <v>100.0</v>
      </c>
      <c r="AW57" s="50" t="s">
        <v>53</v>
      </c>
      <c r="AX57" s="52">
        <v>100.0</v>
      </c>
    </row>
    <row r="58" ht="14.25" customHeight="1">
      <c r="D58" s="41" t="s">
        <v>52</v>
      </c>
      <c r="E58" s="42">
        <f>50+23</f>
        <v>73</v>
      </c>
      <c r="AC58" s="46" t="s">
        <v>55</v>
      </c>
      <c r="AD58" s="47">
        <f>0.5*AD55+0.3*AD56+0.2*AD57</f>
        <v>84.58</v>
      </c>
      <c r="AW58" s="53" t="s">
        <v>55</v>
      </c>
      <c r="AX58" s="54">
        <f>0.5*AX55+0.3*AX56+0.2*AX57</f>
        <v>81.3</v>
      </c>
    </row>
    <row r="59" ht="14.25" customHeight="1">
      <c r="D59" s="43" t="s">
        <v>54</v>
      </c>
      <c r="E59" s="44">
        <f>(38+15)*0.8+60*0.2</f>
        <v>54.4</v>
      </c>
      <c r="S59" s="41" t="s">
        <v>52</v>
      </c>
      <c r="T59" s="42">
        <f>50+8-18</f>
        <v>40</v>
      </c>
      <c r="X59" s="41" t="s">
        <v>52</v>
      </c>
      <c r="Y59" s="42">
        <f>50+8+8-15-10</f>
        <v>41</v>
      </c>
    </row>
    <row r="60" ht="14.25" customHeight="1">
      <c r="D60" s="43" t="s">
        <v>53</v>
      </c>
      <c r="E60" s="44">
        <v>100.0</v>
      </c>
      <c r="I60" s="41" t="s">
        <v>52</v>
      </c>
      <c r="J60" s="42">
        <f>50-13</f>
        <v>37</v>
      </c>
      <c r="S60" s="43" t="s">
        <v>54</v>
      </c>
      <c r="T60" s="44">
        <f>47*0.8+60*0.2</f>
        <v>49.6</v>
      </c>
      <c r="X60" s="43" t="s">
        <v>54</v>
      </c>
      <c r="Y60" s="44">
        <f>65*0.8+60*0.2</f>
        <v>64</v>
      </c>
      <c r="AH60" s="48" t="s">
        <v>52</v>
      </c>
      <c r="AI60" s="49">
        <f>50+3*8+4+3</f>
        <v>81</v>
      </c>
    </row>
    <row r="61" ht="14.25" customHeight="1">
      <c r="D61" s="46" t="s">
        <v>55</v>
      </c>
      <c r="E61" s="47">
        <f>0.5*E58+0.3*E59+0.2*E60</f>
        <v>72.82</v>
      </c>
      <c r="I61" s="43" t="s">
        <v>54</v>
      </c>
      <c r="J61" s="44">
        <f>27*0.8+40*0.2</f>
        <v>29.6</v>
      </c>
      <c r="S61" s="43" t="s">
        <v>53</v>
      </c>
      <c r="T61" s="44">
        <v>100.0</v>
      </c>
      <c r="X61" s="43" t="s">
        <v>53</v>
      </c>
      <c r="Y61" s="44">
        <v>0.0</v>
      </c>
      <c r="AH61" s="50" t="s">
        <v>54</v>
      </c>
      <c r="AI61" s="51">
        <f>32*0.8+80*0.2</f>
        <v>41.6</v>
      </c>
    </row>
    <row r="62" ht="14.25" customHeight="1">
      <c r="I62" s="43" t="s">
        <v>53</v>
      </c>
      <c r="J62" s="44">
        <v>50.0</v>
      </c>
      <c r="N62" s="41" t="s">
        <v>52</v>
      </c>
      <c r="O62" s="42">
        <f>50-8-8+8+3</f>
        <v>45</v>
      </c>
      <c r="S62" s="46" t="s">
        <v>55</v>
      </c>
      <c r="T62" s="47">
        <f>0.5*T59+0.3*T60+0.2*T61</f>
        <v>54.88</v>
      </c>
      <c r="X62" s="46" t="s">
        <v>55</v>
      </c>
      <c r="Y62" s="47">
        <f>0.5*Y59+0.3*Y60+0.2*Y61</f>
        <v>39.7</v>
      </c>
      <c r="AH62" s="50" t="s">
        <v>53</v>
      </c>
      <c r="AI62" s="52">
        <v>100.0</v>
      </c>
      <c r="AM62" s="41" t="s">
        <v>52</v>
      </c>
      <c r="AN62" s="42">
        <f>50+8+7+16+4+4+3</f>
        <v>92</v>
      </c>
    </row>
    <row r="63" ht="14.25" customHeight="1">
      <c r="I63" s="46" t="s">
        <v>55</v>
      </c>
      <c r="J63" s="47">
        <f>0.5*J60+0.3*J61+0.2*J62</f>
        <v>37.38</v>
      </c>
      <c r="N63" s="43" t="s">
        <v>54</v>
      </c>
      <c r="O63" s="44">
        <f>17*0.8+40*0.2</f>
        <v>21.6</v>
      </c>
      <c r="AH63" s="53" t="s">
        <v>55</v>
      </c>
      <c r="AI63" s="54">
        <f>0.5*AI60+0.3*AI61+0.2*AI62</f>
        <v>72.98</v>
      </c>
      <c r="AM63" s="43" t="s">
        <v>54</v>
      </c>
      <c r="AN63" s="44">
        <f>80*0.8+100*0.2</f>
        <v>84</v>
      </c>
    </row>
    <row r="64" ht="14.25" customHeight="1">
      <c r="N64" s="43" t="s">
        <v>53</v>
      </c>
      <c r="O64" s="44">
        <v>25.0</v>
      </c>
      <c r="AM64" s="43" t="s">
        <v>53</v>
      </c>
      <c r="AN64" s="45">
        <v>100.0</v>
      </c>
    </row>
    <row r="65" ht="14.25" customHeight="1">
      <c r="N65" s="46" t="s">
        <v>55</v>
      </c>
      <c r="O65" s="47">
        <f>0.5*O62+0.3*O63+0.2*O64</f>
        <v>33.98</v>
      </c>
      <c r="AM65" s="46" t="s">
        <v>55</v>
      </c>
      <c r="AN65" s="47">
        <f>0.5*AN62+0.3*AN63+0.2*AN64</f>
        <v>91.2</v>
      </c>
      <c r="AR65" s="41" t="s">
        <v>52</v>
      </c>
      <c r="AS65" s="42">
        <f>50-8+3+8</f>
        <v>53</v>
      </c>
    </row>
    <row r="66" ht="14.25" customHeight="1">
      <c r="AC66" s="41" t="s">
        <v>52</v>
      </c>
      <c r="AD66" s="42">
        <f>50-10+3+7-5</f>
        <v>45</v>
      </c>
      <c r="AR66" s="43" t="s">
        <v>54</v>
      </c>
      <c r="AS66" s="44">
        <f>50*0.8+60*0.2</f>
        <v>52</v>
      </c>
      <c r="AW66" s="48" t="s">
        <v>52</v>
      </c>
      <c r="AX66" s="49">
        <f>50+8+4-8</f>
        <v>54</v>
      </c>
    </row>
    <row r="67" ht="14.25" customHeight="1">
      <c r="AC67" s="43" t="s">
        <v>54</v>
      </c>
      <c r="AD67" s="44">
        <f>32*0.8+40*0.2</f>
        <v>33.6</v>
      </c>
      <c r="AR67" s="43" t="s">
        <v>53</v>
      </c>
      <c r="AS67" s="45">
        <v>100.0</v>
      </c>
      <c r="AW67" s="50" t="s">
        <v>54</v>
      </c>
      <c r="AX67" s="51">
        <f>45*0.8+40*0.2</f>
        <v>44</v>
      </c>
    </row>
    <row r="68" ht="14.25" customHeight="1">
      <c r="AC68" s="43" t="s">
        <v>53</v>
      </c>
      <c r="AD68" s="44">
        <v>100.0</v>
      </c>
      <c r="AR68" s="46" t="s">
        <v>55</v>
      </c>
      <c r="AS68" s="47">
        <f>0.5*AS65+0.3*AS66+0.2*AS67</f>
        <v>62.1</v>
      </c>
      <c r="AW68" s="50" t="s">
        <v>53</v>
      </c>
      <c r="AX68" s="52">
        <v>100.0</v>
      </c>
    </row>
    <row r="69" ht="14.25" customHeight="1">
      <c r="D69" s="41" t="s">
        <v>52</v>
      </c>
      <c r="E69" s="42">
        <f>50+15-10</f>
        <v>55</v>
      </c>
      <c r="S69" s="41" t="s">
        <v>52</v>
      </c>
      <c r="T69" s="42">
        <f>50+16+8+3-8</f>
        <v>69</v>
      </c>
      <c r="AC69" s="46" t="s">
        <v>55</v>
      </c>
      <c r="AD69" s="47">
        <f>0.5*AD66+0.3*AD67+0.2*AD68</f>
        <v>52.58</v>
      </c>
      <c r="AW69" s="53" t="s">
        <v>55</v>
      </c>
      <c r="AX69" s="54">
        <f>0.5*AX66+0.3*AX67+0.2*AX68</f>
        <v>60.2</v>
      </c>
    </row>
    <row r="70" ht="14.25" customHeight="1">
      <c r="D70" s="43" t="s">
        <v>54</v>
      </c>
      <c r="E70" s="44">
        <f>43*0.8+60*0.2</f>
        <v>46.4</v>
      </c>
      <c r="S70" s="43" t="s">
        <v>54</v>
      </c>
      <c r="T70" s="44">
        <f>47*0.8+60*0.2</f>
        <v>49.6</v>
      </c>
    </row>
    <row r="71" ht="14.25" customHeight="1">
      <c r="D71" s="43" t="s">
        <v>53</v>
      </c>
      <c r="E71" s="44">
        <v>100.0</v>
      </c>
      <c r="I71" s="41" t="s">
        <v>52</v>
      </c>
      <c r="J71" s="42">
        <f>50+8+7+5-5</f>
        <v>65</v>
      </c>
      <c r="S71" s="43" t="s">
        <v>53</v>
      </c>
      <c r="T71" s="44">
        <v>100.0</v>
      </c>
      <c r="AH71" s="48" t="s">
        <v>52</v>
      </c>
      <c r="AI71" s="49">
        <f>50-15-8</f>
        <v>27</v>
      </c>
    </row>
    <row r="72" ht="14.25" customHeight="1">
      <c r="D72" s="46" t="s">
        <v>55</v>
      </c>
      <c r="E72" s="47">
        <f>0.5*E69+0.3*E70+0.2*E71</f>
        <v>61.42</v>
      </c>
      <c r="I72" s="43" t="s">
        <v>54</v>
      </c>
      <c r="J72" s="44">
        <f>58*0.8+60*0.2</f>
        <v>58.4</v>
      </c>
      <c r="S72" s="46" t="s">
        <v>55</v>
      </c>
      <c r="T72" s="47">
        <f>0.5*T69+0.3*T70+0.2*T71</f>
        <v>69.38</v>
      </c>
      <c r="X72" s="41" t="s">
        <v>52</v>
      </c>
      <c r="Y72" s="42">
        <f>50+8-10</f>
        <v>48</v>
      </c>
      <c r="AH72" s="50" t="s">
        <v>54</v>
      </c>
      <c r="AI72" s="51">
        <f>27*0.8+40*0.2</f>
        <v>29.6</v>
      </c>
    </row>
    <row r="73" ht="14.25" customHeight="1">
      <c r="I73" s="43" t="s">
        <v>53</v>
      </c>
      <c r="J73" s="44">
        <v>100.0</v>
      </c>
      <c r="N73" s="41" t="s">
        <v>52</v>
      </c>
      <c r="O73" s="42">
        <f>50+7-8</f>
        <v>49</v>
      </c>
      <c r="X73" s="43" t="s">
        <v>54</v>
      </c>
      <c r="Y73" s="44">
        <f>40*0.8+20*0.2</f>
        <v>36</v>
      </c>
      <c r="AH73" s="50" t="s">
        <v>53</v>
      </c>
      <c r="AI73" s="52">
        <v>0.0</v>
      </c>
      <c r="AM73" s="41" t="s">
        <v>52</v>
      </c>
      <c r="AN73" s="42">
        <f>50-15-10</f>
        <v>25</v>
      </c>
    </row>
    <row r="74" ht="14.25" customHeight="1">
      <c r="I74" s="46" t="s">
        <v>55</v>
      </c>
      <c r="J74" s="47">
        <f>0.5*J71+0.3*J72+0.2*J73</f>
        <v>70.02</v>
      </c>
      <c r="N74" s="43" t="s">
        <v>54</v>
      </c>
      <c r="O74" s="44">
        <f>27*0.8+20*0.2</f>
        <v>25.6</v>
      </c>
      <c r="X74" s="43" t="s">
        <v>53</v>
      </c>
      <c r="Y74" s="44">
        <v>100.0</v>
      </c>
      <c r="AH74" s="53" t="s">
        <v>55</v>
      </c>
      <c r="AI74" s="54">
        <f>0.5*AI71+0.3*AI72+0.2*AI73</f>
        <v>22.38</v>
      </c>
      <c r="AM74" s="43" t="s">
        <v>54</v>
      </c>
      <c r="AN74" s="44">
        <f>18*0.8+40*0.2</f>
        <v>22.4</v>
      </c>
    </row>
    <row r="75" ht="14.25" customHeight="1">
      <c r="N75" s="43" t="s">
        <v>53</v>
      </c>
      <c r="O75" s="44">
        <v>75.0</v>
      </c>
      <c r="X75" s="46" t="s">
        <v>55</v>
      </c>
      <c r="Y75" s="47">
        <f>0.5*Y72+0.3*Y73+0.2*Y74</f>
        <v>54.8</v>
      </c>
      <c r="AM75" s="43" t="s">
        <v>53</v>
      </c>
      <c r="AN75" s="45">
        <v>0.0</v>
      </c>
      <c r="AR75" s="41" t="s">
        <v>52</v>
      </c>
      <c r="AS75" s="42">
        <f>50+8+10+4-8</f>
        <v>64</v>
      </c>
    </row>
    <row r="76" ht="14.25" customHeight="1">
      <c r="N76" s="46" t="s">
        <v>55</v>
      </c>
      <c r="O76" s="47">
        <f>0.5*O73+0.3*O74+0.2*O75</f>
        <v>47.18</v>
      </c>
      <c r="AM76" s="46" t="s">
        <v>55</v>
      </c>
      <c r="AN76" s="47">
        <f>0.5*AN73+0.3*AN74+0.2*AN75</f>
        <v>19.22</v>
      </c>
      <c r="AR76" s="43" t="s">
        <v>54</v>
      </c>
      <c r="AS76" s="44">
        <f>65*0.8+60*0.2</f>
        <v>64</v>
      </c>
      <c r="AW76" s="48" t="s">
        <v>52</v>
      </c>
      <c r="AX76" s="49">
        <f>50+3*8</f>
        <v>74</v>
      </c>
    </row>
    <row r="77" ht="14.25" customHeight="1">
      <c r="AR77" s="43" t="s">
        <v>53</v>
      </c>
      <c r="AS77" s="45">
        <v>100.0</v>
      </c>
      <c r="AW77" s="50" t="s">
        <v>54</v>
      </c>
      <c r="AX77" s="51">
        <f>40*0.8+60*0.2</f>
        <v>44</v>
      </c>
    </row>
    <row r="78" ht="14.25" customHeight="1">
      <c r="AR78" s="46" t="s">
        <v>55</v>
      </c>
      <c r="AS78" s="47">
        <f>0.5*AS75+0.3*AS76+0.2*AS77</f>
        <v>71.2</v>
      </c>
      <c r="AW78" s="50" t="s">
        <v>53</v>
      </c>
      <c r="AX78" s="52">
        <v>100.0</v>
      </c>
    </row>
    <row r="79" ht="14.25" customHeight="1">
      <c r="D79" s="41" t="s">
        <v>52</v>
      </c>
      <c r="E79" s="42">
        <f>50-47</f>
        <v>3</v>
      </c>
      <c r="I79" s="41" t="s">
        <v>52</v>
      </c>
      <c r="J79" s="42">
        <f>50+16+7-10</f>
        <v>63</v>
      </c>
      <c r="S79" s="41" t="s">
        <v>52</v>
      </c>
      <c r="T79" s="42">
        <f>50+3*8</f>
        <v>74</v>
      </c>
      <c r="AC79" s="41" t="s">
        <v>52</v>
      </c>
      <c r="AD79" s="42">
        <f>50+8+8+3+4</f>
        <v>73</v>
      </c>
      <c r="AW79" s="53" t="s">
        <v>55</v>
      </c>
      <c r="AX79" s="54">
        <f>0.5*AX76+0.3*AX77+0.2*AX78</f>
        <v>70.2</v>
      </c>
    </row>
    <row r="80" ht="14.25" customHeight="1">
      <c r="D80" s="43" t="s">
        <v>54</v>
      </c>
      <c r="E80" s="44">
        <f>38*0.8+60*0.2</f>
        <v>42.4</v>
      </c>
      <c r="I80" s="43" t="s">
        <v>54</v>
      </c>
      <c r="J80" s="44">
        <f>53*0.8+80*0.2</f>
        <v>58.4</v>
      </c>
      <c r="S80" s="43" t="s">
        <v>54</v>
      </c>
      <c r="T80" s="44">
        <f>65*0.8+60*0.2</f>
        <v>64</v>
      </c>
      <c r="AC80" s="43" t="s">
        <v>54</v>
      </c>
      <c r="AD80" s="44">
        <f>70*0.8+80*0.2</f>
        <v>72</v>
      </c>
      <c r="AH80" s="48" t="s">
        <v>52</v>
      </c>
      <c r="AI80" s="49">
        <f>50+8+8+4</f>
        <v>70</v>
      </c>
    </row>
    <row r="81" ht="14.25" customHeight="1">
      <c r="D81" s="43" t="s">
        <v>53</v>
      </c>
      <c r="E81" s="44">
        <v>0.0</v>
      </c>
      <c r="I81" s="43" t="s">
        <v>53</v>
      </c>
      <c r="J81" s="44">
        <v>50.0</v>
      </c>
      <c r="S81" s="43" t="s">
        <v>53</v>
      </c>
      <c r="T81" s="44">
        <v>50.0</v>
      </c>
      <c r="AC81" s="43" t="s">
        <v>53</v>
      </c>
      <c r="AD81" s="44">
        <v>100.0</v>
      </c>
      <c r="AH81" s="50" t="s">
        <v>54</v>
      </c>
      <c r="AI81" s="51">
        <f>(20+18+15+12)*0.8+60*0.2</f>
        <v>64</v>
      </c>
    </row>
    <row r="82" ht="14.25" customHeight="1">
      <c r="D82" s="46" t="s">
        <v>55</v>
      </c>
      <c r="E82" s="47">
        <f>0.5*E79+0.3*E80+0.2*E81</f>
        <v>14.22</v>
      </c>
      <c r="I82" s="46" t="s">
        <v>55</v>
      </c>
      <c r="J82" s="47">
        <f>0.5*J79+0.3*J80+0.2*J81</f>
        <v>59.02</v>
      </c>
      <c r="S82" s="46" t="s">
        <v>55</v>
      </c>
      <c r="T82" s="47">
        <f>0.5*T79+0.3*T80+0.2*T81</f>
        <v>66.2</v>
      </c>
      <c r="AC82" s="46" t="s">
        <v>55</v>
      </c>
      <c r="AD82" s="47">
        <f>0.5*AD79+0.3*AD80+0.2*AD81</f>
        <v>78.1</v>
      </c>
      <c r="AH82" s="50" t="s">
        <v>53</v>
      </c>
      <c r="AI82" s="52">
        <v>100.0</v>
      </c>
    </row>
    <row r="83" ht="14.25" customHeight="1">
      <c r="N83" s="41" t="s">
        <v>52</v>
      </c>
      <c r="O83" s="42">
        <f>50+11</f>
        <v>61</v>
      </c>
      <c r="AH83" s="53" t="s">
        <v>55</v>
      </c>
      <c r="AI83" s="54">
        <f>0.5*AI80+0.3*AI81+0.2*AI82</f>
        <v>74.2</v>
      </c>
    </row>
    <row r="84" ht="14.25" customHeight="1">
      <c r="N84" s="43" t="s">
        <v>54</v>
      </c>
      <c r="O84" s="44">
        <f>20*0.8+20*0.2</f>
        <v>20</v>
      </c>
    </row>
    <row r="85" ht="14.25" customHeight="1">
      <c r="N85" s="43" t="s">
        <v>53</v>
      </c>
      <c r="O85" s="44">
        <v>100.0</v>
      </c>
      <c r="X85" s="41" t="s">
        <v>52</v>
      </c>
      <c r="Y85" s="42">
        <f>50+3-15-8</f>
        <v>30</v>
      </c>
    </row>
    <row r="86" ht="14.25" customHeight="1">
      <c r="N86" s="46" t="s">
        <v>55</v>
      </c>
      <c r="O86" s="47">
        <f>0.5*O83+0.3*O84+0.2*O85</f>
        <v>56.5</v>
      </c>
      <c r="X86" s="43" t="s">
        <v>54</v>
      </c>
      <c r="Y86" s="44">
        <f>27*0.8+60*0.2</f>
        <v>33.6</v>
      </c>
      <c r="AM86" s="41" t="s">
        <v>52</v>
      </c>
      <c r="AN86" s="42">
        <f>50+10+4-8</f>
        <v>56</v>
      </c>
    </row>
    <row r="87" ht="14.25" customHeight="1">
      <c r="D87" s="41" t="s">
        <v>52</v>
      </c>
      <c r="E87" s="42">
        <f>50+18-20</f>
        <v>48</v>
      </c>
      <c r="X87" s="43" t="s">
        <v>53</v>
      </c>
      <c r="Y87" s="44">
        <v>0.0</v>
      </c>
      <c r="AM87" s="43" t="s">
        <v>54</v>
      </c>
      <c r="AN87" s="44">
        <f>50*0.8+40*0.2</f>
        <v>48</v>
      </c>
      <c r="AW87" s="48" t="s">
        <v>52</v>
      </c>
      <c r="AX87" s="49">
        <f>50+8+4+2*8</f>
        <v>78</v>
      </c>
    </row>
    <row r="88" ht="14.25" customHeight="1">
      <c r="D88" s="43" t="s">
        <v>54</v>
      </c>
      <c r="E88" s="44">
        <f>58*0.8+100*0.2</f>
        <v>66.4</v>
      </c>
      <c r="X88" s="46" t="s">
        <v>55</v>
      </c>
      <c r="Y88" s="47">
        <f>0.5*Y85+0.3*Y86+0.2*Y87</f>
        <v>25.08</v>
      </c>
      <c r="AM88" s="43" t="s">
        <v>53</v>
      </c>
      <c r="AN88" s="45">
        <v>100.0</v>
      </c>
      <c r="AR88" s="41" t="s">
        <v>52</v>
      </c>
      <c r="AS88" s="42">
        <f>50+8+8-18+4</f>
        <v>52</v>
      </c>
      <c r="AW88" s="50" t="s">
        <v>54</v>
      </c>
      <c r="AX88" s="51">
        <f>47*0.8+60*0.2</f>
        <v>49.6</v>
      </c>
    </row>
    <row r="89" ht="14.25" customHeight="1">
      <c r="D89" s="43" t="s">
        <v>53</v>
      </c>
      <c r="E89" s="44">
        <v>0.0</v>
      </c>
      <c r="I89" s="41" t="s">
        <v>52</v>
      </c>
      <c r="J89" s="42">
        <f>50+34</f>
        <v>84</v>
      </c>
      <c r="AC89" s="41" t="s">
        <v>52</v>
      </c>
      <c r="AD89" s="42">
        <f>50-8+3</f>
        <v>45</v>
      </c>
      <c r="AM89" s="46" t="s">
        <v>55</v>
      </c>
      <c r="AN89" s="47">
        <f>0.5*AN86+0.3*AN87+0.2*AN88</f>
        <v>62.4</v>
      </c>
      <c r="AR89" s="43" t="s">
        <v>54</v>
      </c>
      <c r="AS89" s="44">
        <f>65*0.8+60*0.2</f>
        <v>64</v>
      </c>
      <c r="AW89" s="50" t="s">
        <v>53</v>
      </c>
      <c r="AX89" s="52">
        <v>100.0</v>
      </c>
    </row>
    <row r="90" ht="14.25" customHeight="1">
      <c r="D90" s="46" t="s">
        <v>55</v>
      </c>
      <c r="E90" s="47">
        <f>0.5*E87+0.3*E88+0.2*E89</f>
        <v>43.92</v>
      </c>
      <c r="I90" s="43" t="s">
        <v>54</v>
      </c>
      <c r="J90" s="44">
        <f>53*0.8+80*0.2</f>
        <v>58.4</v>
      </c>
      <c r="S90" s="41" t="s">
        <v>52</v>
      </c>
      <c r="T90" s="42">
        <f>50+18</f>
        <v>68</v>
      </c>
      <c r="AC90" s="43" t="s">
        <v>54</v>
      </c>
      <c r="AD90" s="44">
        <f>45*0.8+40*0.2</f>
        <v>44</v>
      </c>
      <c r="AR90" s="43" t="s">
        <v>53</v>
      </c>
      <c r="AS90" s="45">
        <v>100.0</v>
      </c>
      <c r="AW90" s="53" t="s">
        <v>55</v>
      </c>
      <c r="AX90" s="54">
        <f>0.5*AX87+0.3*AX88+0.2*AX89</f>
        <v>73.88</v>
      </c>
    </row>
    <row r="91" ht="14.25" customHeight="1">
      <c r="I91" s="43" t="s">
        <v>53</v>
      </c>
      <c r="J91" s="44">
        <v>100.0</v>
      </c>
      <c r="S91" s="43" t="s">
        <v>54</v>
      </c>
      <c r="T91" s="44">
        <f>53*0.8+40*0.2</f>
        <v>50.4</v>
      </c>
      <c r="AC91" s="43" t="s">
        <v>53</v>
      </c>
      <c r="AD91" s="44">
        <v>100.0</v>
      </c>
      <c r="AR91" s="46" t="s">
        <v>55</v>
      </c>
      <c r="AS91" s="47">
        <f>0.5*AS88+0.3*AS89+0.2*AS90</f>
        <v>65.2</v>
      </c>
    </row>
    <row r="92" ht="14.25" customHeight="1">
      <c r="I92" s="46" t="s">
        <v>55</v>
      </c>
      <c r="J92" s="47">
        <f>0.5*J89+0.3*J90+0.2*J91</f>
        <v>79.52</v>
      </c>
      <c r="S92" s="43" t="s">
        <v>53</v>
      </c>
      <c r="T92" s="44">
        <v>50.0</v>
      </c>
      <c r="AC92" s="46" t="s">
        <v>55</v>
      </c>
      <c r="AD92" s="47">
        <f>0.5*AD89+0.3*AD90+0.2*AD91</f>
        <v>55.7</v>
      </c>
      <c r="AH92" s="48" t="s">
        <v>52</v>
      </c>
      <c r="AI92" s="49">
        <f>50+8+3</f>
        <v>61</v>
      </c>
    </row>
    <row r="93" ht="14.25" customHeight="1">
      <c r="S93" s="46" t="s">
        <v>55</v>
      </c>
      <c r="T93" s="47">
        <f>0.5*T90+0.3*T91+0.2*T92</f>
        <v>59.12</v>
      </c>
      <c r="AH93" s="50" t="s">
        <v>54</v>
      </c>
      <c r="AI93" s="51">
        <f>38*0.8+40*0.2</f>
        <v>38.4</v>
      </c>
    </row>
    <row r="94" ht="14.25" customHeight="1">
      <c r="AH94" s="50" t="s">
        <v>53</v>
      </c>
      <c r="AI94" s="52">
        <v>100.0</v>
      </c>
    </row>
    <row r="95" ht="14.25" customHeight="1">
      <c r="AH95" s="53" t="s">
        <v>55</v>
      </c>
      <c r="AI95" s="54">
        <f>0.5*AI92+0.3*AI93+0.2*AI94</f>
        <v>62.02</v>
      </c>
    </row>
    <row r="96" ht="14.25" customHeight="1">
      <c r="N96" s="41" t="s">
        <v>52</v>
      </c>
      <c r="O96" s="42">
        <f>50+24</f>
        <v>74</v>
      </c>
      <c r="AM96" s="41" t="s">
        <v>52</v>
      </c>
      <c r="AN96" s="42">
        <f>50+10+5+8+4+3</f>
        <v>80</v>
      </c>
    </row>
    <row r="97" ht="14.25" customHeight="1">
      <c r="N97" s="43" t="s">
        <v>54</v>
      </c>
      <c r="O97" s="44">
        <f>35*0.8+80*0.2</f>
        <v>44</v>
      </c>
      <c r="AM97" s="43" t="s">
        <v>54</v>
      </c>
      <c r="AN97" s="44">
        <f>50*0.8+60*0.2</f>
        <v>52</v>
      </c>
      <c r="AW97" s="48" t="s">
        <v>52</v>
      </c>
      <c r="AX97" s="49">
        <f>50+8+3</f>
        <v>61</v>
      </c>
    </row>
    <row r="98" ht="14.25" customHeight="1">
      <c r="N98" s="43" t="s">
        <v>53</v>
      </c>
      <c r="O98" s="44">
        <v>75.0</v>
      </c>
      <c r="X98" s="41" t="s">
        <v>52</v>
      </c>
      <c r="Y98" s="42">
        <f>50+7-8+3</f>
        <v>52</v>
      </c>
      <c r="AM98" s="43" t="s">
        <v>53</v>
      </c>
      <c r="AN98" s="45">
        <v>100.0</v>
      </c>
      <c r="AR98" s="41" t="s">
        <v>52</v>
      </c>
      <c r="AS98" s="42">
        <f>50+8+8+3+4+4+4</f>
        <v>81</v>
      </c>
      <c r="AW98" s="50" t="s">
        <v>54</v>
      </c>
      <c r="AX98" s="51">
        <f>38*0.8+40*0.2</f>
        <v>38.4</v>
      </c>
    </row>
    <row r="99" ht="14.25" customHeight="1">
      <c r="N99" s="46" t="s">
        <v>55</v>
      </c>
      <c r="O99" s="47">
        <f>0.5*O96+0.3*O97+0.2*O98</f>
        <v>65.2</v>
      </c>
      <c r="X99" s="43" t="s">
        <v>54</v>
      </c>
      <c r="Y99" s="44">
        <f>40*0.8+40*0.2</f>
        <v>40</v>
      </c>
      <c r="AM99" s="46" t="s">
        <v>55</v>
      </c>
      <c r="AN99" s="47">
        <f>0.5*AN96+0.3*AN97+0.2*AN98</f>
        <v>75.6</v>
      </c>
      <c r="AR99" s="43" t="s">
        <v>54</v>
      </c>
      <c r="AS99" s="44">
        <f>75*0.8+40*0.2</f>
        <v>68</v>
      </c>
      <c r="AW99" s="50" t="s">
        <v>53</v>
      </c>
      <c r="AX99" s="52">
        <v>100.0</v>
      </c>
    </row>
    <row r="100" ht="14.25" customHeight="1">
      <c r="X100" s="43" t="s">
        <v>53</v>
      </c>
      <c r="Y100" s="44">
        <v>100.0</v>
      </c>
      <c r="AC100" s="41" t="s">
        <v>52</v>
      </c>
      <c r="AD100" s="42">
        <f>50+3+7</f>
        <v>60</v>
      </c>
      <c r="AR100" s="43" t="s">
        <v>53</v>
      </c>
      <c r="AS100" s="45">
        <v>100.0</v>
      </c>
      <c r="AW100" s="53" t="s">
        <v>55</v>
      </c>
      <c r="AX100" s="54">
        <f>0.5*AX97+0.3*AX98+0.2*AX99</f>
        <v>62.02</v>
      </c>
    </row>
    <row r="101" ht="14.25" customHeight="1">
      <c r="S101" s="41" t="s">
        <v>52</v>
      </c>
      <c r="T101" s="42">
        <f>50+4-12</f>
        <v>42</v>
      </c>
      <c r="X101" s="46" t="s">
        <v>55</v>
      </c>
      <c r="Y101" s="47">
        <f>0.5*Y98+0.3*Y99+0.2*Y100</f>
        <v>58</v>
      </c>
      <c r="AC101" s="43" t="s">
        <v>54</v>
      </c>
      <c r="AD101" s="44">
        <f>15*0.8+20*0.2</f>
        <v>16</v>
      </c>
      <c r="AR101" s="46" t="s">
        <v>55</v>
      </c>
      <c r="AS101" s="47">
        <f>0.5*AS98+0.3*AS99+0.2*AS100</f>
        <v>80.9</v>
      </c>
    </row>
    <row r="102" ht="14.25" customHeight="1">
      <c r="S102" s="43" t="s">
        <v>54</v>
      </c>
      <c r="T102" s="44">
        <f>33*0.8+40*0.2</f>
        <v>34.4</v>
      </c>
      <c r="AC102" s="43" t="s">
        <v>53</v>
      </c>
      <c r="AD102" s="44">
        <v>100.0</v>
      </c>
    </row>
    <row r="103" ht="14.25" customHeight="1">
      <c r="S103" s="43" t="s">
        <v>53</v>
      </c>
      <c r="T103" s="44">
        <v>50.0</v>
      </c>
      <c r="AC103" s="46" t="s">
        <v>55</v>
      </c>
      <c r="AD103" s="47">
        <f>0.5*AD100+0.3*AD101+0.2*AD102</f>
        <v>54.8</v>
      </c>
      <c r="AH103" s="48" t="s">
        <v>52</v>
      </c>
      <c r="AI103" s="49">
        <f>50+8+8+8+7-8</f>
        <v>73</v>
      </c>
    </row>
    <row r="104" ht="14.25" customHeight="1">
      <c r="S104" s="46" t="s">
        <v>55</v>
      </c>
      <c r="T104" s="47">
        <f>0.5*T101+0.3*T102+0.2*T103</f>
        <v>41.32</v>
      </c>
      <c r="AH104" s="50" t="s">
        <v>54</v>
      </c>
      <c r="AI104" s="51">
        <f>65*0.8+80*0.2</f>
        <v>68</v>
      </c>
    </row>
    <row r="105" ht="14.25" customHeight="1">
      <c r="AH105" s="50" t="s">
        <v>53</v>
      </c>
      <c r="AI105" s="52">
        <v>100.0</v>
      </c>
    </row>
    <row r="106" ht="14.25" customHeight="1">
      <c r="AH106" s="53" t="s">
        <v>55</v>
      </c>
      <c r="AI106" s="54">
        <f>0.5*AI103+0.3*AI104+0.2*AI105</f>
        <v>76.9</v>
      </c>
    </row>
    <row r="107" ht="14.25" customHeight="1"/>
    <row r="108" ht="14.25" customHeight="1"/>
    <row r="109" ht="14.25" customHeight="1"/>
    <row r="110" ht="14.25" customHeight="1"/>
    <row r="111" ht="14.25" customHeight="1">
      <c r="X111" s="41" t="s">
        <v>52</v>
      </c>
      <c r="Y111" s="42">
        <f>50+7+8-8</f>
        <v>57</v>
      </c>
    </row>
    <row r="112" ht="14.25" customHeight="1">
      <c r="X112" s="43" t="s">
        <v>54</v>
      </c>
      <c r="Y112" s="44">
        <f>50*0.8+40*0.2</f>
        <v>48</v>
      </c>
    </row>
    <row r="113" ht="14.25" customHeight="1">
      <c r="X113" s="43" t="s">
        <v>53</v>
      </c>
      <c r="Y113" s="44">
        <v>100.0</v>
      </c>
    </row>
    <row r="114" ht="14.25" customHeight="1">
      <c r="X114" s="46" t="s">
        <v>55</v>
      </c>
      <c r="Y114" s="47">
        <f>0.5*Y111+0.3*Y112+0.2*Y113</f>
        <v>62.9</v>
      </c>
    </row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2025-03-23T15:32:39Z</dcterms:created>
  <dc:creator>Lina Herman</dc:creator>
</cp:coreProperties>
</file>