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INSEAD2\TTF_regression\Faire Value Gap\"/>
    </mc:Choice>
  </mc:AlternateContent>
  <xr:revisionPtr revIDLastSave="0" documentId="13_ncr:1_{8EC79F71-BE0C-41A0-A455-81371E0CFCF8}" xr6:coauthVersionLast="46" xr6:coauthVersionMax="46" xr10:uidLastSave="{00000000-0000-0000-0000-000000000000}"/>
  <bookViews>
    <workbookView xWindow="51480" yWindow="-120" windowWidth="51840" windowHeight="21240" activeTab="2" xr2:uid="{D486AEED-FE7B-4B54-9BF0-FE8D0C50104B}"/>
    <workbookView xWindow="-120" yWindow="-120" windowWidth="51840" windowHeight="21240" activeTab="1" xr2:uid="{00928634-F320-488C-B18E-1ED466763943}"/>
  </bookViews>
  <sheets>
    <sheet name="Sheet1" sheetId="1" r:id="rId1"/>
    <sheet name="15 April 2021" sheetId="2" r:id="rId2"/>
    <sheet name="Sheet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calcPr calcId="191029" calcMode="manual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3" l="1"/>
  <c r="O8" i="3"/>
  <c r="P8" i="3"/>
  <c r="Q8" i="3"/>
  <c r="R8" i="3"/>
  <c r="S8" i="3"/>
  <c r="T8" i="3"/>
  <c r="N9" i="3"/>
  <c r="O9" i="3"/>
  <c r="P9" i="3"/>
  <c r="Q9" i="3"/>
  <c r="R9" i="3"/>
  <c r="S9" i="3"/>
  <c r="T9" i="3"/>
  <c r="N10" i="3"/>
  <c r="O10" i="3"/>
  <c r="P10" i="3"/>
  <c r="Q10" i="3"/>
  <c r="R10" i="3"/>
  <c r="S10" i="3"/>
  <c r="T10" i="3"/>
  <c r="N11" i="3"/>
  <c r="O11" i="3"/>
  <c r="P11" i="3"/>
  <c r="Q11" i="3"/>
  <c r="R11" i="3"/>
  <c r="S11" i="3"/>
  <c r="T11" i="3"/>
  <c r="O7" i="3"/>
  <c r="P7" i="3"/>
  <c r="Q7" i="3"/>
  <c r="R7" i="3"/>
  <c r="S7" i="3"/>
  <c r="T7" i="3"/>
  <c r="N7" i="3"/>
  <c r="T6" i="3"/>
  <c r="S6" i="3"/>
  <c r="R6" i="3"/>
  <c r="G8" i="3"/>
  <c r="H8" i="3"/>
  <c r="I8" i="3"/>
  <c r="J8" i="3"/>
  <c r="K8" i="3"/>
  <c r="L8" i="3"/>
  <c r="M8" i="3"/>
  <c r="G9" i="3"/>
  <c r="H9" i="3"/>
  <c r="I9" i="3"/>
  <c r="J9" i="3"/>
  <c r="K9" i="3"/>
  <c r="L9" i="3"/>
  <c r="M9" i="3"/>
  <c r="G10" i="3"/>
  <c r="H10" i="3"/>
  <c r="I10" i="3"/>
  <c r="J10" i="3"/>
  <c r="K10" i="3"/>
  <c r="L10" i="3"/>
  <c r="M10" i="3"/>
  <c r="G11" i="3"/>
  <c r="H11" i="3"/>
  <c r="I11" i="3"/>
  <c r="J11" i="3"/>
  <c r="K11" i="3"/>
  <c r="L11" i="3"/>
  <c r="M11" i="3"/>
  <c r="H7" i="3"/>
  <c r="I7" i="3"/>
  <c r="J7" i="3"/>
  <c r="K7" i="3"/>
  <c r="L7" i="3"/>
  <c r="M7" i="3"/>
  <c r="G7" i="3"/>
  <c r="M6" i="3"/>
  <c r="L6" i="3"/>
  <c r="K6" i="3"/>
  <c r="E8" i="3"/>
  <c r="F8" i="3"/>
  <c r="E9" i="3"/>
  <c r="F9" i="3"/>
  <c r="E10" i="3"/>
  <c r="F10" i="3"/>
  <c r="E11" i="3"/>
  <c r="F11" i="3"/>
  <c r="F7" i="3"/>
  <c r="E7" i="3"/>
  <c r="D8" i="3"/>
  <c r="D9" i="3"/>
  <c r="D10" i="3"/>
  <c r="D11" i="3"/>
  <c r="D7" i="3"/>
  <c r="Q35" i="2"/>
  <c r="O35" i="2"/>
  <c r="J35" i="2"/>
  <c r="H35" i="2"/>
  <c r="Q33" i="2"/>
  <c r="O33" i="2"/>
  <c r="J33" i="2"/>
  <c r="H33" i="2"/>
  <c r="Q32" i="2"/>
  <c r="O32" i="2"/>
  <c r="J32" i="2"/>
  <c r="H32" i="2"/>
  <c r="I21" i="2"/>
  <c r="H21" i="2"/>
  <c r="S35" i="2"/>
  <c r="R35" i="2"/>
  <c r="P35" i="2"/>
  <c r="N35" i="2"/>
  <c r="M35" i="2"/>
  <c r="L35" i="2"/>
  <c r="K35" i="2"/>
  <c r="I35" i="2"/>
  <c r="G35" i="2"/>
  <c r="F35" i="2"/>
  <c r="L21" i="2"/>
  <c r="F21" i="2"/>
  <c r="E21" i="2"/>
  <c r="L15" i="2"/>
  <c r="E34" i="2"/>
  <c r="S33" i="2"/>
  <c r="R33" i="2"/>
  <c r="P33" i="2"/>
  <c r="N33" i="2"/>
  <c r="M33" i="2"/>
  <c r="L33" i="2"/>
  <c r="K33" i="2"/>
  <c r="I33" i="2"/>
  <c r="G33" i="2"/>
  <c r="F33" i="2"/>
  <c r="L12" i="2"/>
  <c r="E33" i="2"/>
  <c r="L8" i="2"/>
  <c r="E32" i="2"/>
  <c r="L4" i="2"/>
  <c r="E31" i="2"/>
  <c r="I12" i="2"/>
  <c r="H12" i="2"/>
  <c r="E35" i="2"/>
  <c r="D35" i="2"/>
  <c r="G21" i="2"/>
  <c r="N34" i="2"/>
  <c r="O34" i="2"/>
  <c r="P34" i="2"/>
  <c r="Q34" i="2"/>
  <c r="R34" i="2"/>
  <c r="S34" i="2"/>
  <c r="M34" i="2"/>
  <c r="D34" i="2"/>
  <c r="E15" i="2"/>
  <c r="F12" i="2"/>
  <c r="E12" i="2"/>
  <c r="K32" i="2"/>
  <c r="G32" i="2"/>
  <c r="R32" i="2"/>
  <c r="N32" i="2"/>
  <c r="S32" i="2"/>
  <c r="P32" i="2"/>
  <c r="M32" i="2"/>
  <c r="L32" i="2"/>
  <c r="I32" i="2"/>
  <c r="F32" i="2"/>
  <c r="I8" i="2"/>
  <c r="H8" i="2"/>
  <c r="K4" i="2"/>
  <c r="J4" i="2"/>
  <c r="G4" i="2"/>
  <c r="F4" i="2"/>
  <c r="E4" i="2"/>
  <c r="C35" i="2"/>
  <c r="B35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AB7" i="1"/>
  <c r="AA7" i="1"/>
  <c r="Z7" i="1"/>
  <c r="Y7" i="1"/>
  <c r="X7" i="1"/>
  <c r="W7" i="1"/>
  <c r="AB6" i="1"/>
  <c r="AA6" i="1"/>
  <c r="Z6" i="1"/>
  <c r="Y6" i="1"/>
  <c r="X6" i="1"/>
  <c r="W6" i="1"/>
  <c r="AB5" i="1"/>
  <c r="AA5" i="1"/>
  <c r="Z5" i="1"/>
  <c r="Y5" i="1"/>
  <c r="X5" i="1"/>
  <c r="W5" i="1"/>
  <c r="AB4" i="1"/>
  <c r="AA4" i="1"/>
  <c r="Z4" i="1"/>
  <c r="Y4" i="1"/>
  <c r="X4" i="1"/>
  <c r="W4" i="1"/>
  <c r="V2" i="1"/>
  <c r="F4" i="1"/>
  <c r="V3" i="1"/>
  <c r="F8" i="1"/>
  <c r="V4" i="1"/>
  <c r="F12" i="1"/>
  <c r="V5" i="1"/>
  <c r="F15" i="1"/>
  <c r="V6" i="1"/>
  <c r="F21" i="1"/>
  <c r="V7" i="1"/>
  <c r="E21" i="1"/>
  <c r="U7" i="1"/>
  <c r="E15" i="1"/>
  <c r="U6" i="1"/>
  <c r="E12" i="1"/>
  <c r="U5" i="1"/>
  <c r="E8" i="1"/>
  <c r="U4" i="1"/>
  <c r="E4" i="1"/>
  <c r="U3" i="1"/>
  <c r="U2" i="1"/>
  <c r="T7" i="1"/>
  <c r="T6" i="1"/>
  <c r="T5" i="1"/>
  <c r="T4" i="1"/>
  <c r="T3" i="1"/>
  <c r="K16" i="1"/>
  <c r="J16" i="1"/>
  <c r="I16" i="1"/>
  <c r="F16" i="1"/>
  <c r="E16" i="1"/>
  <c r="G15" i="1"/>
  <c r="H15" i="1"/>
  <c r="J15" i="1"/>
  <c r="K15" i="1"/>
  <c r="L15" i="1"/>
  <c r="L16" i="1"/>
  <c r="L3" i="1"/>
  <c r="L4" i="1"/>
  <c r="L5" i="1"/>
  <c r="L6" i="1"/>
  <c r="L7" i="1"/>
  <c r="L8" i="1"/>
  <c r="L9" i="1"/>
  <c r="L10" i="1"/>
  <c r="L11" i="1"/>
  <c r="L12" i="1"/>
  <c r="L13" i="1"/>
  <c r="L14" i="1"/>
  <c r="L17" i="1"/>
  <c r="L18" i="1"/>
  <c r="L19" i="1"/>
  <c r="L20" i="1"/>
  <c r="L21" i="1"/>
  <c r="L22" i="1"/>
  <c r="L23" i="1"/>
  <c r="L24" i="1"/>
  <c r="K24" i="1"/>
  <c r="J24" i="1"/>
  <c r="I24" i="1"/>
  <c r="H24" i="1"/>
  <c r="G24" i="1"/>
  <c r="F24" i="1"/>
  <c r="E24" i="1"/>
  <c r="K23" i="1"/>
  <c r="J23" i="1"/>
  <c r="I23" i="1"/>
  <c r="H23" i="1"/>
  <c r="G23" i="1"/>
  <c r="F23" i="1"/>
  <c r="E23" i="1"/>
  <c r="K22" i="1"/>
  <c r="J22" i="1"/>
  <c r="I22" i="1"/>
  <c r="H22" i="1"/>
  <c r="G22" i="1"/>
  <c r="F22" i="1"/>
  <c r="E22" i="1"/>
  <c r="K21" i="1"/>
  <c r="J21" i="1"/>
  <c r="I21" i="1"/>
  <c r="H21" i="1"/>
  <c r="G21" i="1"/>
  <c r="K20" i="1"/>
  <c r="J20" i="1"/>
  <c r="I20" i="1"/>
  <c r="H20" i="1"/>
  <c r="G20" i="1"/>
  <c r="F20" i="1"/>
  <c r="E20" i="1"/>
  <c r="K19" i="1"/>
  <c r="J19" i="1"/>
  <c r="I19" i="1"/>
  <c r="H19" i="1"/>
  <c r="G19" i="1"/>
  <c r="F19" i="1"/>
  <c r="E19" i="1"/>
  <c r="K18" i="1"/>
  <c r="J18" i="1"/>
  <c r="I18" i="1"/>
  <c r="H18" i="1"/>
  <c r="G18" i="1"/>
  <c r="F18" i="1"/>
  <c r="E18" i="1"/>
  <c r="K17" i="1"/>
  <c r="J17" i="1"/>
  <c r="I17" i="1"/>
  <c r="H17" i="1"/>
  <c r="G17" i="1"/>
  <c r="F17" i="1"/>
  <c r="E17" i="1"/>
  <c r="G16" i="1"/>
  <c r="I15" i="1"/>
  <c r="K14" i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K12" i="1"/>
  <c r="J12" i="1"/>
  <c r="I12" i="1"/>
  <c r="H12" i="1"/>
  <c r="G12" i="1"/>
  <c r="K11" i="1"/>
  <c r="J11" i="1"/>
  <c r="I11" i="1"/>
  <c r="H11" i="1"/>
  <c r="G11" i="1"/>
  <c r="F11" i="1"/>
  <c r="E11" i="1"/>
  <c r="K10" i="1"/>
  <c r="K9" i="1"/>
  <c r="J10" i="1"/>
  <c r="I10" i="1"/>
  <c r="H10" i="1"/>
  <c r="G10" i="1"/>
  <c r="F10" i="1"/>
  <c r="E10" i="1"/>
  <c r="J9" i="1"/>
  <c r="I9" i="1"/>
  <c r="H9" i="1"/>
  <c r="G9" i="1"/>
  <c r="F9" i="1"/>
  <c r="E9" i="1"/>
  <c r="K8" i="1"/>
  <c r="J8" i="1"/>
  <c r="I8" i="1"/>
  <c r="H8" i="1"/>
  <c r="G8" i="1"/>
  <c r="K7" i="1"/>
  <c r="J7" i="1"/>
  <c r="I7" i="1"/>
  <c r="H7" i="1"/>
  <c r="G7" i="1"/>
  <c r="F7" i="1"/>
  <c r="E7" i="1"/>
  <c r="K6" i="1"/>
  <c r="J6" i="1"/>
  <c r="I6" i="1"/>
  <c r="H6" i="1"/>
  <c r="G6" i="1"/>
  <c r="F6" i="1"/>
  <c r="E6" i="1"/>
  <c r="K5" i="1"/>
  <c r="J5" i="1"/>
  <c r="H5" i="1"/>
  <c r="G5" i="1"/>
  <c r="F5" i="1"/>
  <c r="E5" i="1"/>
  <c r="K4" i="1"/>
  <c r="J4" i="1"/>
  <c r="G4" i="1"/>
  <c r="K3" i="1"/>
  <c r="J3" i="1"/>
  <c r="I3" i="1"/>
  <c r="H3" i="1"/>
  <c r="G3" i="1"/>
  <c r="F3" i="1"/>
  <c r="E3" i="1"/>
  <c r="I5" i="1"/>
  <c r="H4" i="1"/>
  <c r="I4" i="1"/>
  <c r="W3" i="1"/>
  <c r="X3" i="1"/>
  <c r="Y3" i="1"/>
  <c r="Z3" i="1"/>
  <c r="AA3" i="1"/>
  <c r="AB3" i="1"/>
  <c r="S31" i="2"/>
  <c r="P31" i="2"/>
  <c r="M31" i="2"/>
  <c r="L31" i="2"/>
  <c r="I31" i="2"/>
  <c r="F31" i="2"/>
  <c r="I4" i="2"/>
  <c r="H4" i="2"/>
  <c r="G31" i="2"/>
  <c r="K31" i="2"/>
  <c r="N31" i="2"/>
  <c r="R31" i="2"/>
  <c r="H16" i="1"/>
  <c r="F34" i="2"/>
  <c r="L34" i="2"/>
  <c r="K34" i="2"/>
  <c r="J34" i="2"/>
  <c r="I34" i="2"/>
  <c r="H34" i="2"/>
  <c r="G34" i="2"/>
  <c r="O31" i="2"/>
  <c r="Q31" i="2"/>
  <c r="H31" i="2"/>
  <c r="J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Jeroen Sweerts</author>
  </authors>
  <commentList>
    <comment ref="E2" authorId="0" shapeId="0" xr:uid="{AB475A13-D8AB-424C-9A14-C87935F3D15B}">
      <text>
        <r>
          <rPr>
            <b/>
            <sz val="9"/>
            <color indexed="81"/>
            <rFont val="Tahoma"/>
            <family val="2"/>
          </rPr>
          <t>Jeroen Sweerts:</t>
        </r>
        <r>
          <rPr>
            <sz val="9"/>
            <color indexed="81"/>
            <rFont val="Tahoma"/>
            <family val="2"/>
          </rPr>
          <t xml:space="preserve">
This number reflects the trade horizon. Nearer term contracts use a smaller time horizon for their trades (because they expire sooner) than contracts further out.</t>
        </r>
      </text>
    </comment>
    <comment ref="F2" authorId="0" shapeId="0" xr:uid="{0E426B50-9B4E-4D2F-AE7E-A1AA96053377}">
      <text>
        <r>
          <rPr>
            <b/>
            <sz val="9"/>
            <color indexed="81"/>
            <rFont val="Tahoma"/>
            <family val="2"/>
          </rPr>
          <t>Jeroen Sweerts:</t>
        </r>
        <r>
          <rPr>
            <sz val="9"/>
            <color indexed="81"/>
            <rFont val="Tahoma"/>
            <family val="2"/>
          </rPr>
          <t xml:space="preserve">
The smaller this number, the higher the trade frequency. Nearer contracts benefit more from frequent trades due to higher liquidity in those markets.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Jeroen Sweerts</author>
  </authors>
  <commentList>
    <comment ref="E2" authorId="0" shapeId="0" xr:uid="{EB472A1E-74E2-4A2F-A1A4-BF1DEA48C469}">
      <text>
        <r>
          <rPr>
            <b/>
            <sz val="9"/>
            <color indexed="81"/>
            <rFont val="Tahoma"/>
            <family val="2"/>
          </rPr>
          <t>Jeroen Sweerts:</t>
        </r>
        <r>
          <rPr>
            <sz val="9"/>
            <color indexed="81"/>
            <rFont val="Tahoma"/>
            <family val="2"/>
          </rPr>
          <t xml:space="preserve">
This number reflects the trade horizon. Nearer term contracts use a smaller time horizon for their trades (because they expire sooner) than contracts further out.</t>
        </r>
      </text>
    </comment>
    <comment ref="F2" authorId="0" shapeId="0" xr:uid="{7C035022-B5A2-4BD5-8CCF-81912E94E630}">
      <text>
        <r>
          <rPr>
            <b/>
            <sz val="9"/>
            <color indexed="81"/>
            <rFont val="Tahoma"/>
            <family val="2"/>
          </rPr>
          <t>Jeroen Sweerts:</t>
        </r>
        <r>
          <rPr>
            <sz val="9"/>
            <color indexed="81"/>
            <rFont val="Tahoma"/>
            <family val="2"/>
          </rPr>
          <t xml:space="preserve">
The smaller this number, the higher the trade frequency. Nearer contracts benefit more from frequent trades due to higher liquidity in those markets.</t>
        </r>
      </text>
    </comment>
  </commentList>
</comments>
</file>

<file path=xl/sharedStrings.xml><?xml version="1.0" encoding="utf-8"?>
<sst xmlns="http://schemas.openxmlformats.org/spreadsheetml/2006/main" count="166" uniqueCount="41">
  <si>
    <t>z-scores</t>
  </si>
  <si>
    <t>yes</t>
  </si>
  <si>
    <t>monthly dummies</t>
  </si>
  <si>
    <t>days return forward</t>
  </si>
  <si>
    <t>percentile</t>
  </si>
  <si>
    <t>bullish returns</t>
  </si>
  <si>
    <t>bearish returns</t>
  </si>
  <si>
    <t>t-stat bullish return</t>
  </si>
  <si>
    <t>t-stat bearish return</t>
  </si>
  <si>
    <t>no</t>
  </si>
  <si>
    <t>M1</t>
  </si>
  <si>
    <t>M6</t>
  </si>
  <si>
    <t>M12</t>
  </si>
  <si>
    <t>M18</t>
  </si>
  <si>
    <t>M24</t>
  </si>
  <si>
    <t>model 1</t>
  </si>
  <si>
    <t>model 2</t>
  </si>
  <si>
    <t>model 3</t>
  </si>
  <si>
    <t>model 4</t>
  </si>
  <si>
    <t>model 5</t>
  </si>
  <si>
    <t>lookback period (days)</t>
  </si>
  <si>
    <t>Moving average FVG 'days)</t>
  </si>
  <si>
    <t>mean</t>
  </si>
  <si>
    <t>lower bound</t>
  </si>
  <si>
    <t>upper bound</t>
  </si>
  <si>
    <t>99% CI bullish days</t>
  </si>
  <si>
    <t>99% CI bearish days</t>
  </si>
  <si>
    <t>CI bearish days</t>
  </si>
  <si>
    <t>99%lower bound</t>
  </si>
  <si>
    <t>99% upper bound</t>
  </si>
  <si>
    <t>95%lower bound</t>
  </si>
  <si>
    <t>95% upper bound</t>
  </si>
  <si>
    <t>CI bullish days</t>
  </si>
  <si>
    <t>90%lower bound</t>
  </si>
  <si>
    <t>90% upper bound</t>
  </si>
  <si>
    <t>days</t>
  </si>
  <si>
    <t>forward return</t>
  </si>
  <si>
    <t>moving avg FVG</t>
  </si>
  <si>
    <t>average</t>
  </si>
  <si>
    <t>Confidence Interval "bullish" returns</t>
  </si>
  <si>
    <t>Confidence Interval "bearish"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</si>
</sst>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5" fillId="4" borderId="1" xfId="0" applyFont="1" applyFill="1" applyBorder="1"/>
    <xf numFmtId="0" fontId="5" fillId="4" borderId="3" xfId="0" applyFont="1" applyFill="1" applyBorder="1"/>
    <xf numFmtId="0" fontId="5" fillId="4" borderId="4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0" xfId="0" applyFont="1" applyFill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164" fontId="0" fillId="4" borderId="3" xfId="1" applyNumberFormat="1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4" fontId="0" fillId="4" borderId="7" xfId="1" applyNumberFormat="1" applyFont="1" applyFill="1" applyBorder="1" applyAlignment="1">
      <alignment horizontal="center"/>
    </xf>
    <xf numFmtId="164" fontId="0" fillId="4" borderId="0" xfId="1" applyNumberFormat="1" applyFont="1" applyFill="1" applyBorder="1" applyAlignment="1">
      <alignment horizontal="center"/>
    </xf>
    <xf numFmtId="164" fontId="0" fillId="4" borderId="8" xfId="1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4" fontId="0" fillId="4" borderId="4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6" xfId="1" applyNumberFormat="1" applyFont="1" applyFill="1" applyBorder="1" applyAlignment="1">
      <alignment horizontal="center"/>
    </xf>
    <xf numFmtId="0" fontId="5" fillId="4" borderId="5" xfId="0" applyFont="1" applyFill="1" applyBorder="1"/>
    <xf numFmtId="0" fontId="5" fillId="4" borderId="0" xfId="0" applyFont="1" applyFill="1" applyBorder="1"/>
    <xf numFmtId="0" fontId="5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5" fillId="4" borderId="8" xfId="0" applyFont="1" applyFill="1" applyBorder="1"/>
    <xf numFmtId="0" fontId="5" fillId="4" borderId="2" xfId="0" applyFont="1" applyFill="1" applyBorder="1"/>
    <xf numFmtId="0" fontId="5" fillId="4" borderId="1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0" fontId="0" fillId="4" borderId="8" xfId="1" applyNumberFormat="1" applyFont="1" applyFill="1" applyBorder="1" applyAlignment="1">
      <alignment horizontal="center"/>
    </xf>
    <xf numFmtId="9" fontId="5" fillId="4" borderId="7" xfId="0" applyNumberFormat="1" applyFont="1" applyFill="1" applyBorder="1" applyAlignment="1">
      <alignment horizontal="center"/>
    </xf>
    <xf numFmtId="9" fontId="5" fillId="4" borderId="0" xfId="0" applyNumberFormat="1" applyFont="1" applyFill="1" applyBorder="1" applyAlignment="1">
      <alignment horizontal="center"/>
    </xf>
    <xf numFmtId="9" fontId="5" fillId="4" borderId="8" xfId="0" applyNumberFormat="1" applyFont="1" applyFill="1" applyBorder="1" applyAlignment="1">
      <alignment horizontal="center"/>
    </xf>
    <xf numFmtId="0" fontId="5" fillId="4" borderId="0" xfId="0" applyFont="1" applyFill="1"/>
    <xf numFmtId="10" fontId="0" fillId="4" borderId="1" xfId="1" applyNumberFormat="1" applyFont="1" applyFill="1" applyBorder="1" applyAlignment="1">
      <alignment horizontal="center"/>
    </xf>
    <xf numFmtId="10" fontId="0" fillId="4" borderId="2" xfId="1" applyNumberFormat="1" applyFont="1" applyFill="1" applyBorder="1" applyAlignment="1">
      <alignment horizontal="center"/>
    </xf>
    <xf numFmtId="10" fontId="0" fillId="4" borderId="3" xfId="1" applyNumberFormat="1" applyFont="1" applyFill="1" applyBorder="1" applyAlignment="1">
      <alignment horizontal="center"/>
    </xf>
    <xf numFmtId="10" fontId="0" fillId="4" borderId="7" xfId="1" applyNumberFormat="1" applyFont="1" applyFill="1" applyBorder="1" applyAlignment="1">
      <alignment horizontal="center"/>
    </xf>
    <xf numFmtId="10" fontId="0" fillId="4" borderId="0" xfId="1" applyNumberFormat="1" applyFont="1" applyFill="1" applyBorder="1" applyAlignment="1">
      <alignment horizontal="center"/>
    </xf>
    <xf numFmtId="10" fontId="0" fillId="4" borderId="4" xfId="1" applyNumberFormat="1" applyFont="1" applyFill="1" applyBorder="1" applyAlignment="1">
      <alignment horizontal="center"/>
    </xf>
    <xf numFmtId="10" fontId="0" fillId="4" borderId="5" xfId="1" applyNumberFormat="1" applyFont="1" applyFill="1" applyBorder="1" applyAlignment="1">
      <alignment horizontal="center"/>
    </xf>
    <xf numFmtId="10" fontId="0" fillId="4" borderId="6" xfId="1" applyNumberFormat="1" applyFont="1" applyFill="1" applyBorder="1" applyAlignment="1">
      <alignment horizontal="center"/>
    </xf>
    <xf numFmtId="10" fontId="0" fillId="5" borderId="2" xfId="1" applyNumberFormat="1" applyFont="1" applyFill="1" applyBorder="1" applyAlignment="1">
      <alignment horizontal="center"/>
    </xf>
    <xf numFmtId="10" fontId="6" fillId="5" borderId="10" xfId="1" applyNumberFormat="1" applyFont="1" applyFill="1" applyBorder="1" applyAlignment="1">
      <alignment horizontal="center"/>
    </xf>
    <xf numFmtId="10" fontId="0" fillId="5" borderId="0" xfId="1" applyNumberFormat="1" applyFont="1" applyFill="1" applyBorder="1" applyAlignment="1">
      <alignment horizontal="center"/>
    </xf>
    <xf numFmtId="10" fontId="6" fillId="5" borderId="9" xfId="1" applyNumberFormat="1" applyFont="1" applyFill="1" applyBorder="1" applyAlignment="1">
      <alignment horizontal="center"/>
    </xf>
    <xf numFmtId="10" fontId="0" fillId="5" borderId="5" xfId="1" applyNumberFormat="1" applyFont="1" applyFill="1" applyBorder="1" applyAlignment="1">
      <alignment horizontal="center"/>
    </xf>
    <xf numFmtId="10" fontId="6" fillId="5" borderId="11" xfId="1" applyNumberFormat="1" applyFont="1" applyFill="1" applyBorder="1" applyAlignment="1">
      <alignment horizontal="center"/>
    </xf>
    <xf numFmtId="9" fontId="5" fillId="5" borderId="0" xfId="0" applyNumberFormat="1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9" fontId="5" fillId="6" borderId="0" xfId="0" applyNumberFormat="1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10" fontId="0" fillId="6" borderId="2" xfId="1" applyNumberFormat="1" applyFont="1" applyFill="1" applyBorder="1" applyAlignment="1">
      <alignment horizontal="center"/>
    </xf>
    <xf numFmtId="10" fontId="6" fillId="6" borderId="10" xfId="1" applyNumberFormat="1" applyFont="1" applyFill="1" applyBorder="1" applyAlignment="1">
      <alignment horizontal="center"/>
    </xf>
    <xf numFmtId="10" fontId="0" fillId="6" borderId="0" xfId="1" applyNumberFormat="1" applyFont="1" applyFill="1" applyBorder="1" applyAlignment="1">
      <alignment horizontal="center"/>
    </xf>
    <xf numFmtId="10" fontId="6" fillId="6" borderId="9" xfId="1" applyNumberFormat="1" applyFont="1" applyFill="1" applyBorder="1" applyAlignment="1">
      <alignment horizontal="center"/>
    </xf>
    <xf numFmtId="10" fontId="0" fillId="6" borderId="5" xfId="1" applyNumberFormat="1" applyFont="1" applyFill="1" applyBorder="1" applyAlignment="1">
      <alignment horizontal="center"/>
    </xf>
    <xf numFmtId="10" fontId="6" fillId="6" borderId="1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TF_forecast(Fair_Value_Gap)v2_M1%20-%20z-scores%20-no%20monthly%20dummies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TF_forecast(Fair_Value_Gap)v2_M6%20-%20z-scores%20-%20no%20monthly%20dummies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TF_forecast(Fair_Value_Gap)v2_M6%20-%20no%20z-scores%20-monthly%20dummies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TF_forecast(Fair_Value_Gap)v2_M12%20-%20no%20z-scores-%20monthly%20dummies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TF_forecast(Fair_Value_Gap)v2_M12%20-%20z-scores-no%20monthly%20dummies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TF_forecast(Fair_Value_Gap)v2_M12%20-%20no%20z-scores-%20no%20monthly%20dummies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TF_forecast(Fair_Value_Gap)v2_M18%20-%20z-scores%20-%20monthly%20dummies%20(15%20April%202021)FIXED%20DATA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TF_forecast(Fair_Value_Gap)v2_M18%20-%20no%20z-scores%20-%20no%20monthly%20dummies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TF_forecast(Fair_Value_Gap)v2_M18%20-no%20z-scores%20-%20monthly%20dummies.xlsm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TF_forecast(Fair_Value_Gap)v2_M18%20-%20z-scores%20-%20no%20monthly%20dummies%20-%20percentile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TF_forecast(Fair_Value_Gap)v2_M18%20-%20z-scores%20-%20no%20monthly%20dummies%20-%20no%20percentil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TF_forecast(Fair_Value_Gap)v2_M1%20-%20z-scores%20-%20monthly%20dummies.xlsm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TF_forecast(Fair_Value_Gap)v2_M24%20-%20no%20z-score%20-%20monthly%20dummies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TF_forecast(Fair_Value_Gap)v2_M24%20-%20no%20z-score%20-%20no%20monthly%20dummies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TF_forecast(Fair_Value_Gap)v2_M24%20-%20z-score%20-%20no%20monthly%20dummies.xlsm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TF_forecast(Fair_Value_Gap)v2_M1%20-%20z-scores%20-%20monthly%20dummies%20(15%20April%202021)FIXED%20DATA.xlsm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TF_forecast(Fair_Value_Gap)v2_M1%20-%20z-scores%20-%20monthly%20dummies%20(15%20April%202021)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TF_forecast(Fair_Value_Gap)v2_M6%20-%20z-scores%20-%20monthly%20dummies(15%20April%202021)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TF_forecast(Fair_Value_Gap)v2_M24%20-%20z-score%20-%20monthly%20dummies%20%20(15%20April%202021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TF_forecast(Fair_Value_Gap)v2_M6%20-%20z-scores%20-%20monthly%20dummies(15%20April%202021)FIXED%20DATA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TF_forecast(Fair_Value_Gap)v2_M1%20-%20no%20z-scores%20-%20monthly%20dummies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TF_forecast(Fair_Value_Gap)v2_M12%20-%20z-scores-%20monthly%20dummies%20(15%20April%202021)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TF_forecast(Fair_Value_Gap)v2_M1%20-%20no%20z-scores%20-%20no%20monthly%20dummies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TF_forecast(Fair_Value_Gap)v2_M18%20-%20z-scores%20-%20monthly%20dummies%20-%20percentiles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TF_forecast(Fair_Value_Gap)v2_M6%20-%20no%20z-scores%20-no%20monthly%20dummies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TF_forecast(Fair_Value_Gap)v2_M24%20-%20z-score%20-%20monthly%20dummies%20%20(15%20April%202021)FIXED%20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step2(M24)"/>
      <sheetName val="M1"/>
      <sheetName val="_xlwings.conf"/>
    </sheetNames>
    <sheetDataSet>
      <sheetData sheetId="0"/>
      <sheetData sheetId="1">
        <row r="3">
          <cell r="Y3">
            <v>10</v>
          </cell>
          <cell r="AD3">
            <v>0.40109928295369945</v>
          </cell>
          <cell r="AE3">
            <v>9.1343265745721811E-2</v>
          </cell>
        </row>
        <row r="5">
          <cell r="K5">
            <v>250</v>
          </cell>
          <cell r="X5">
            <v>10</v>
          </cell>
          <cell r="Z5">
            <v>0</v>
          </cell>
          <cell r="AD5">
            <v>-9.5323463288712743E-4</v>
          </cell>
          <cell r="AE5">
            <v>5.5977310667693478E-3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step2(M24)"/>
      <sheetName val="M24"/>
      <sheetName val="_xlwings.conf"/>
    </sheetNames>
    <sheetDataSet>
      <sheetData sheetId="0"/>
      <sheetData sheetId="1">
        <row r="3">
          <cell r="X3">
            <v>10</v>
          </cell>
          <cell r="AC3">
            <v>2.8808758993483066E-4</v>
          </cell>
          <cell r="AD3">
            <v>3.0265669985547728E-3</v>
          </cell>
        </row>
        <row r="5">
          <cell r="J5">
            <v>250</v>
          </cell>
          <cell r="W5">
            <v>1</v>
          </cell>
          <cell r="Y5">
            <v>0</v>
          </cell>
          <cell r="AC5">
            <v>8.6461347923943842E-3</v>
          </cell>
          <cell r="AD5">
            <v>-8.1413366432199468E-3</v>
          </cell>
        </row>
      </sheetData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step2(M24)"/>
      <sheetName val="M24"/>
      <sheetName val="_xlwings.conf"/>
    </sheetNames>
    <sheetDataSet>
      <sheetData sheetId="0"/>
      <sheetData sheetId="1">
        <row r="3">
          <cell r="X3">
            <v>10</v>
          </cell>
          <cell r="AC3">
            <v>0.3614146193028332</v>
          </cell>
          <cell r="AD3">
            <v>9.5710416316032082E-2</v>
          </cell>
        </row>
        <row r="5">
          <cell r="J5">
            <v>250</v>
          </cell>
          <cell r="W5">
            <v>1</v>
          </cell>
          <cell r="Y5">
            <v>0</v>
          </cell>
          <cell r="AC5">
            <v>7.4999696320280436E-4</v>
          </cell>
          <cell r="AD5">
            <v>3.8365988476117409E-3</v>
          </cell>
        </row>
      </sheetData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step2(M24)"/>
      <sheetName val="M12"/>
      <sheetName val="_xlwings.conf"/>
    </sheetNames>
    <sheetDataSet>
      <sheetData sheetId="0"/>
      <sheetData sheetId="1">
        <row r="3">
          <cell r="X3">
            <v>10</v>
          </cell>
          <cell r="AC3">
            <v>2.8445473977896434E-4</v>
          </cell>
          <cell r="AD3">
            <v>2.0698934764977329E-3</v>
          </cell>
        </row>
        <row r="5">
          <cell r="J5">
            <v>250</v>
          </cell>
          <cell r="W5">
            <v>1</v>
          </cell>
          <cell r="Y5">
            <v>0</v>
          </cell>
          <cell r="AC5">
            <v>5.9292829818107058E-3</v>
          </cell>
          <cell r="AD5">
            <v>-6.8197469653357018E-3</v>
          </cell>
        </row>
      </sheetData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step2(M24)"/>
      <sheetName val="M12"/>
      <sheetName val="_xlwings.conf"/>
    </sheetNames>
    <sheetDataSet>
      <sheetData sheetId="0"/>
      <sheetData sheetId="1">
        <row r="3">
          <cell r="X3">
            <v>10</v>
          </cell>
          <cell r="AC3">
            <v>4.8181216222257959E-3</v>
          </cell>
          <cell r="AD3">
            <v>0.22235776440606791</v>
          </cell>
        </row>
        <row r="5">
          <cell r="J5">
            <v>250</v>
          </cell>
          <cell r="W5">
            <v>10</v>
          </cell>
          <cell r="Y5">
            <v>0</v>
          </cell>
          <cell r="AC5">
            <v>6.3158919627531738E-3</v>
          </cell>
          <cell r="AD5">
            <v>-1.617847633344783E-3</v>
          </cell>
        </row>
      </sheetData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step2(M24)"/>
      <sheetName val="M12"/>
      <sheetName val="_xlwings.conf"/>
    </sheetNames>
    <sheetDataSet>
      <sheetData sheetId="0"/>
      <sheetData sheetId="1">
        <row r="3">
          <cell r="X3">
            <v>10</v>
          </cell>
          <cell r="AC3">
            <v>1.5483025885619086E-2</v>
          </cell>
          <cell r="AD3">
            <v>0.35233498224454862</v>
          </cell>
        </row>
        <row r="5">
          <cell r="J5">
            <v>250</v>
          </cell>
          <cell r="W5">
            <v>1</v>
          </cell>
          <cell r="Y5">
            <v>0</v>
          </cell>
          <cell r="AC5">
            <v>4.0001482293247599E-3</v>
          </cell>
          <cell r="AD5">
            <v>-8.0792716678008449E-4</v>
          </cell>
        </row>
      </sheetData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step2(M24)"/>
      <sheetName val="M18"/>
      <sheetName val="_xlwings.conf"/>
    </sheetNames>
    <sheetDataSet>
      <sheetData sheetId="0"/>
      <sheetData sheetId="1">
        <row r="3">
          <cell r="W3">
            <v>35</v>
          </cell>
          <cell r="AB3">
            <v>4.9557096699299058E-2</v>
          </cell>
          <cell r="AC3">
            <v>9.5808184478225303E-6</v>
          </cell>
        </row>
        <row r="5">
          <cell r="I5">
            <v>250</v>
          </cell>
          <cell r="V5">
            <v>35</v>
          </cell>
          <cell r="X5">
            <v>0</v>
          </cell>
          <cell r="AB5">
            <v>5.000629669506363E-3</v>
          </cell>
          <cell r="AC5">
            <v>-1.9325113180148075E-2</v>
          </cell>
          <cell r="AE5">
            <v>-2.9036336531705325E-3</v>
          </cell>
          <cell r="AF5">
            <v>-1.0041595213644561E-3</v>
          </cell>
          <cell r="AG5">
            <v>-3.9104115688789153E-5</v>
          </cell>
          <cell r="AH5">
            <v>5.000629669506363E-3</v>
          </cell>
          <cell r="AI5">
            <v>1.0040363454701516E-2</v>
          </cell>
          <cell r="AJ5">
            <v>1.1005418860377182E-2</v>
          </cell>
          <cell r="AK5">
            <v>1.2904892992183259E-2</v>
          </cell>
        </row>
        <row r="10">
          <cell r="AE10">
            <v>-3.0991396383521323E-2</v>
          </cell>
          <cell r="AF10">
            <v>-2.818787096255566E-2</v>
          </cell>
          <cell r="AG10">
            <v>-2.67634991760973E-2</v>
          </cell>
          <cell r="AH10">
            <v>-1.9325113180148075E-2</v>
          </cell>
          <cell r="AI10">
            <v>-1.188672718419885E-2</v>
          </cell>
          <cell r="AJ10">
            <v>-1.0462355397740489E-2</v>
          </cell>
          <cell r="AK10">
            <v>-7.6588299767748249E-3</v>
          </cell>
        </row>
      </sheetData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step2(M24)"/>
      <sheetName val="M18"/>
      <sheetName val="_xlwings.conf"/>
    </sheetNames>
    <sheetDataSet>
      <sheetData sheetId="0"/>
      <sheetData sheetId="1">
        <row r="3">
          <cell r="X3">
            <v>30</v>
          </cell>
          <cell r="AC3">
            <v>3.517698166882099E-5</v>
          </cell>
          <cell r="AD3">
            <v>1.2044255506857966E-2</v>
          </cell>
        </row>
        <row r="5">
          <cell r="J5">
            <v>250</v>
          </cell>
          <cell r="W5">
            <v>25</v>
          </cell>
          <cell r="Y5">
            <v>0</v>
          </cell>
          <cell r="AC5">
            <v>1.1359362262388678E-2</v>
          </cell>
          <cell r="AD5">
            <v>-7.2501610689791069E-3</v>
          </cell>
        </row>
      </sheetData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step2(M24)"/>
      <sheetName val="M18"/>
      <sheetName val="_xlwings.conf"/>
    </sheetNames>
    <sheetDataSet>
      <sheetData sheetId="0"/>
      <sheetData sheetId="1">
        <row r="3">
          <cell r="X3">
            <v>30</v>
          </cell>
          <cell r="AC3">
            <v>1.8861849618349826E-2</v>
          </cell>
          <cell r="AD3">
            <v>0.49811709789135078</v>
          </cell>
        </row>
        <row r="5">
          <cell r="J5">
            <v>250</v>
          </cell>
          <cell r="W5">
            <v>25</v>
          </cell>
          <cell r="Y5">
            <v>0</v>
          </cell>
          <cell r="AC5">
            <v>4.7411444188215357E-3</v>
          </cell>
          <cell r="AD5">
            <v>-3.1007741738307002E-5</v>
          </cell>
        </row>
      </sheetData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step2(M24)"/>
      <sheetName val="M18"/>
      <sheetName val="_xlwings.conf"/>
    </sheetNames>
    <sheetDataSet>
      <sheetData sheetId="0"/>
      <sheetData sheetId="1">
        <row r="3">
          <cell r="X3">
            <v>30</v>
          </cell>
          <cell r="AC3">
            <v>1.3849404796118614E-3</v>
          </cell>
          <cell r="AD3">
            <v>6.9435014441409301E-2</v>
          </cell>
        </row>
        <row r="5">
          <cell r="J5">
            <v>250</v>
          </cell>
          <cell r="W5">
            <v>25</v>
          </cell>
          <cell r="Y5">
            <v>1</v>
          </cell>
          <cell r="AC5">
            <v>-1.581145301902448E-2</v>
          </cell>
          <cell r="AD5">
            <v>8.7882765395908037E-3</v>
          </cell>
        </row>
      </sheetData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step2(M24)"/>
      <sheetName val="M18"/>
      <sheetName val="_xlwings.conf"/>
    </sheetNames>
    <sheetDataSet>
      <sheetData sheetId="0"/>
      <sheetData sheetId="1">
        <row r="3">
          <cell r="X3">
            <v>30</v>
          </cell>
          <cell r="AC3">
            <v>9.0713611814772568E-2</v>
          </cell>
          <cell r="AD3">
            <v>1.8162600003565503E-2</v>
          </cell>
        </row>
        <row r="5">
          <cell r="J5">
            <v>250</v>
          </cell>
          <cell r="W5">
            <v>25</v>
          </cell>
          <cell r="Y5">
            <v>0</v>
          </cell>
          <cell r="AC5">
            <v>4.5716999728300962E-3</v>
          </cell>
          <cell r="AD5">
            <v>-6.5573504467425769E-3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step2(M24)"/>
      <sheetName val="M1"/>
      <sheetName val="_xlwings.conf"/>
    </sheetNames>
    <sheetDataSet>
      <sheetData sheetId="0"/>
      <sheetData sheetId="1">
        <row r="3">
          <cell r="Y3">
            <v>10</v>
          </cell>
          <cell r="AD3">
            <v>1.1988527544529549E-4</v>
          </cell>
          <cell r="AE3">
            <v>1.12832444107106E-4</v>
          </cell>
        </row>
        <row r="5">
          <cell r="K5">
            <v>250</v>
          </cell>
          <cell r="X5">
            <v>10</v>
          </cell>
          <cell r="Z5">
            <v>0</v>
          </cell>
          <cell r="AD5">
            <v>1.6558383168885211E-2</v>
          </cell>
          <cell r="AE5">
            <v>-1.7600651640576503E-2</v>
          </cell>
          <cell r="AG5">
            <v>4.9975184636078564E-3</v>
          </cell>
          <cell r="AI5">
            <v>1.6558383168885211E-2</v>
          </cell>
          <cell r="AK5">
            <v>2.8119247874162565E-2</v>
          </cell>
        </row>
        <row r="10">
          <cell r="AG10">
            <v>-2.9834637664950425E-2</v>
          </cell>
          <cell r="AI10">
            <v>-1.7600651640576503E-2</v>
          </cell>
          <cell r="AK10">
            <v>-5.3666656162025799E-3</v>
          </cell>
        </row>
      </sheetData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step2(M24)"/>
      <sheetName val="M24"/>
      <sheetName val="_xlwings.conf"/>
    </sheetNames>
    <sheetDataSet>
      <sheetData sheetId="0"/>
      <sheetData sheetId="1">
        <row r="3">
          <cell r="W3">
            <v>30</v>
          </cell>
          <cell r="AB3">
            <v>1.2069911541934945E-3</v>
          </cell>
          <cell r="AC3">
            <v>0.13344936211642738</v>
          </cell>
        </row>
        <row r="5">
          <cell r="I5">
            <v>250</v>
          </cell>
          <cell r="V5">
            <v>10</v>
          </cell>
          <cell r="X5">
            <v>0</v>
          </cell>
          <cell r="AB5">
            <v>8.1080045037305662E-3</v>
          </cell>
          <cell r="AC5">
            <v>-3.4851917641201746E-3</v>
          </cell>
        </row>
      </sheetData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step2(M24)"/>
      <sheetName val="M24"/>
      <sheetName val="_xlwings.conf"/>
    </sheetNames>
    <sheetDataSet>
      <sheetData sheetId="0"/>
      <sheetData sheetId="1">
        <row r="3">
          <cell r="W3">
            <v>30</v>
          </cell>
          <cell r="AB3">
            <v>8.4900893135604565E-13</v>
          </cell>
          <cell r="AC3">
            <v>2.9576612209837275E-2</v>
          </cell>
        </row>
        <row r="5">
          <cell r="I5">
            <v>250</v>
          </cell>
          <cell r="V5">
            <v>25</v>
          </cell>
          <cell r="X5">
            <v>0</v>
          </cell>
          <cell r="AB5">
            <v>1.599477818310761E-2</v>
          </cell>
          <cell r="AC5">
            <v>-6.1256511205519393E-3</v>
          </cell>
        </row>
      </sheetData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step2(M24)"/>
      <sheetName val="M24"/>
      <sheetName val="_xlwings.conf"/>
    </sheetNames>
    <sheetDataSet>
      <sheetData sheetId="0"/>
      <sheetData sheetId="1">
        <row r="3">
          <cell r="W3">
            <v>30</v>
          </cell>
          <cell r="AB3">
            <v>5.0635103579364992E-3</v>
          </cell>
          <cell r="AC3">
            <v>0.19148366558935037</v>
          </cell>
        </row>
        <row r="5">
          <cell r="I5">
            <v>125</v>
          </cell>
          <cell r="V5">
            <v>25</v>
          </cell>
          <cell r="X5">
            <v>0</v>
          </cell>
          <cell r="AB5">
            <v>6.7112385213461872E-3</v>
          </cell>
          <cell r="AC5">
            <v>-2.8335142445419762E-3</v>
          </cell>
        </row>
      </sheetData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1"/>
      <sheetName val="_xlwings.conf"/>
    </sheetNames>
    <sheetDataSet>
      <sheetData sheetId="0">
        <row r="3">
          <cell r="W3">
            <v>20</v>
          </cell>
          <cell r="AB3">
            <v>9.9274451429145386E-6</v>
          </cell>
          <cell r="AC3">
            <v>1.7235589369125311E-6</v>
          </cell>
        </row>
        <row r="5">
          <cell r="I5">
            <v>250</v>
          </cell>
          <cell r="V5">
            <v>20</v>
          </cell>
          <cell r="X5">
            <v>0</v>
          </cell>
          <cell r="AB5">
            <v>2.406658454853312E-2</v>
          </cell>
          <cell r="AC5">
            <v>-3.7472020721751119E-2</v>
          </cell>
          <cell r="AE5">
            <v>9.5418893329120777E-3</v>
          </cell>
          <cell r="AF5">
            <v>1.3032319966123336E-2</v>
          </cell>
          <cell r="AG5">
            <v>2.406658454853312E-2</v>
          </cell>
          <cell r="AH5">
            <v>3.5100849130942906E-2</v>
          </cell>
          <cell r="AI5">
            <v>3.8591279764154163E-2</v>
          </cell>
        </row>
        <row r="10">
          <cell r="AE10">
            <v>-5.806307052843622E-2</v>
          </cell>
          <cell r="AF10">
            <v>-5.3114833753186305E-2</v>
          </cell>
          <cell r="AG10">
            <v>-3.7472020721751119E-2</v>
          </cell>
          <cell r="AH10">
            <v>-2.1829207690315929E-2</v>
          </cell>
          <cell r="AI10">
            <v>-1.6880970915066022E-2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1"/>
      <sheetName val="Sheet1"/>
      <sheetName val="_xlwings.conf"/>
    </sheetNames>
    <sheetDataSet>
      <sheetData sheetId="0">
        <row r="5">
          <cell r="AG5">
            <v>1.4805683916867766E-2</v>
          </cell>
          <cell r="AI5">
            <v>3.3327485180198471E-2</v>
          </cell>
        </row>
        <row r="10">
          <cell r="AG10">
            <v>-5.0600810230277085E-2</v>
          </cell>
          <cell r="AI10">
            <v>-2.4343231213225153E-2</v>
          </cell>
        </row>
      </sheetData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step2(M24)"/>
      <sheetName val="M6"/>
      <sheetName val="_xlwings.conf"/>
    </sheetNames>
    <sheetDataSet>
      <sheetData sheetId="0" refreshError="1"/>
      <sheetData sheetId="1">
        <row r="5">
          <cell r="AH5">
            <v>6.1325929557367494E-3</v>
          </cell>
          <cell r="AJ5">
            <v>1.8670757391688286E-2</v>
          </cell>
        </row>
        <row r="10">
          <cell r="AH10">
            <v>-1.417766645105187E-2</v>
          </cell>
          <cell r="AJ10">
            <v>-2.0141016633485314E-3</v>
          </cell>
        </row>
      </sheetData>
      <sheetData sheetId="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step2(M24)"/>
      <sheetName val="M24"/>
      <sheetName val="_xlwings.conf"/>
    </sheetNames>
    <sheetDataSet>
      <sheetData sheetId="0" refreshError="1"/>
      <sheetData sheetId="1">
        <row r="5">
          <cell r="AG5">
            <v>1.7485290613266603E-3</v>
          </cell>
          <cell r="AI5">
            <v>1.7091298645158948E-2</v>
          </cell>
        </row>
        <row r="10">
          <cell r="AG10">
            <v>-2.326236735413284E-2</v>
          </cell>
          <cell r="AI10">
            <v>-6.9597542906977491E-3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step2(M24)"/>
      <sheetName val="M6"/>
      <sheetName val="_xlwings.conf"/>
    </sheetNames>
    <sheetDataSet>
      <sheetData sheetId="0"/>
      <sheetData sheetId="1">
        <row r="3">
          <cell r="X3">
            <v>20</v>
          </cell>
          <cell r="AC3">
            <v>5.5607340770693313E-4</v>
          </cell>
          <cell r="AD3">
            <v>1.4335734408865283E-2</v>
          </cell>
        </row>
        <row r="5">
          <cell r="J5">
            <v>250</v>
          </cell>
          <cell r="W5">
            <v>20</v>
          </cell>
          <cell r="Y5">
            <v>0</v>
          </cell>
          <cell r="AC5">
            <v>1.2401675173712517E-2</v>
          </cell>
          <cell r="AD5">
            <v>-8.0958840572002005E-3</v>
          </cell>
          <cell r="AF5">
            <v>2.5693152208994575E-3</v>
          </cell>
          <cell r="AG5">
            <v>4.9321304033584108E-3</v>
          </cell>
          <cell r="AH5">
            <v>1.2401675173712517E-2</v>
          </cell>
          <cell r="AI5">
            <v>1.9871219944066626E-2</v>
          </cell>
          <cell r="AJ5">
            <v>2.2234035126525577E-2</v>
          </cell>
        </row>
        <row r="10">
          <cell r="AF10">
            <v>-1.7634485015338382E-2</v>
          </cell>
          <cell r="AG10">
            <v>-1.5342263079661763E-2</v>
          </cell>
          <cell r="AH10">
            <v>-8.0958840572002005E-3</v>
          </cell>
          <cell r="AI10">
            <v>-8.4950503473863771E-4</v>
          </cell>
          <cell r="AJ10">
            <v>1.4427169009379789E-3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step2(M24)"/>
      <sheetName val="M1"/>
      <sheetName val="_xlwings.conf"/>
    </sheetNames>
    <sheetDataSet>
      <sheetData sheetId="0"/>
      <sheetData sheetId="1">
        <row r="3">
          <cell r="Y3">
            <v>10</v>
          </cell>
          <cell r="AD3">
            <v>0.35114667669929611</v>
          </cell>
          <cell r="AE3">
            <v>0.31581541544593017</v>
          </cell>
        </row>
        <row r="5">
          <cell r="K5">
            <v>250</v>
          </cell>
          <cell r="X5">
            <v>1</v>
          </cell>
          <cell r="Z5">
            <v>0</v>
          </cell>
          <cell r="AD5">
            <v>1.4471929535023224E-3</v>
          </cell>
          <cell r="AE5">
            <v>1.9449310028844204E-3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step2(M24)"/>
      <sheetName val="M12"/>
      <sheetName val="_xlwings.conf"/>
    </sheetNames>
    <sheetDataSet>
      <sheetData sheetId="0" refreshError="1"/>
      <sheetData sheetId="1">
        <row r="3">
          <cell r="X3">
            <v>30</v>
          </cell>
          <cell r="AC3">
            <v>1.5197490673769339E-7</v>
          </cell>
          <cell r="AD3">
            <v>2.4019946317879286E-2</v>
          </cell>
        </row>
        <row r="5">
          <cell r="J5">
            <v>250</v>
          </cell>
          <cell r="W5">
            <v>30</v>
          </cell>
          <cell r="Y5">
            <v>0</v>
          </cell>
          <cell r="AC5">
            <v>1.8782439502570674E-2</v>
          </cell>
          <cell r="AD5">
            <v>-8.4030860556471073E-3</v>
          </cell>
          <cell r="AF5">
            <v>9.2443762395481004E-3</v>
          </cell>
          <cell r="AG5">
            <v>1.1536468961669804E-2</v>
          </cell>
          <cell r="AH5">
            <v>1.2700999941457444E-2</v>
          </cell>
          <cell r="AI5">
            <v>1.8782439502570674E-2</v>
          </cell>
          <cell r="AJ5">
            <v>2.4863879063683904E-2</v>
          </cell>
          <cell r="AK5">
            <v>2.6028410043471544E-2</v>
          </cell>
          <cell r="AL5">
            <v>2.8320502765593246E-2</v>
          </cell>
        </row>
        <row r="10">
          <cell r="AF10">
            <v>-1.9430506175251334E-2</v>
          </cell>
          <cell r="AG10">
            <v>-1.6780505991470476E-2</v>
          </cell>
          <cell r="AH10">
            <v>-1.5434134930356006E-2</v>
          </cell>
          <cell r="AI10">
            <v>-8.4030860556471073E-3</v>
          </cell>
          <cell r="AJ10">
            <v>-1.3720371809382093E-3</v>
          </cell>
          <cell r="AK10">
            <v>-2.566611982374005E-5</v>
          </cell>
          <cell r="AL10">
            <v>2.6243340639571216E-3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step2(M24)"/>
      <sheetName val="M1"/>
      <sheetName val="_xlwings.conf"/>
    </sheetNames>
    <sheetDataSet>
      <sheetData sheetId="0"/>
      <sheetData sheetId="1">
        <row r="3">
          <cell r="Y3">
            <v>10</v>
          </cell>
          <cell r="AD3">
            <v>4.5698818590639581E-2</v>
          </cell>
          <cell r="AE3">
            <v>4.5292549542768373E-2</v>
          </cell>
        </row>
        <row r="5">
          <cell r="K5">
            <v>250</v>
          </cell>
          <cell r="X5">
            <v>1</v>
          </cell>
          <cell r="Z5">
            <v>0</v>
          </cell>
          <cell r="AD5">
            <v>6.8403104589720336E-3</v>
          </cell>
          <cell r="AE5">
            <v>-6.2310848378506279E-3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step2(M24)"/>
      <sheetName val="M18"/>
      <sheetName val="_xlwings.conf"/>
    </sheetNames>
    <sheetDataSet>
      <sheetData sheetId="0"/>
      <sheetData sheetId="1">
        <row r="3">
          <cell r="X3">
            <v>30</v>
          </cell>
          <cell r="AC3">
            <v>4.4722963670903093E-3</v>
          </cell>
          <cell r="AD3">
            <v>1.3250030380129861E-3</v>
          </cell>
        </row>
        <row r="5">
          <cell r="J5">
            <v>250</v>
          </cell>
          <cell r="W5">
            <v>25</v>
          </cell>
          <cell r="Y5">
            <v>1</v>
          </cell>
          <cell r="AC5">
            <v>1.1435356639390038E-2</v>
          </cell>
          <cell r="AD5">
            <v>-2.2394618902825254E-2</v>
          </cell>
          <cell r="AF5">
            <v>-3.2660933056169808E-4</v>
          </cell>
          <cell r="AH5">
            <v>1.1435356639390038E-2</v>
          </cell>
          <cell r="AJ5">
            <v>2.3197322609341774E-2</v>
          </cell>
        </row>
        <row r="10">
          <cell r="AF10">
            <v>-4.1180163059648389E-2</v>
          </cell>
          <cell r="AH10">
            <v>-2.2394618902825254E-2</v>
          </cell>
          <cell r="AJ10">
            <v>-3.609074746002118E-3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step2(M24)"/>
      <sheetName val="M24"/>
      <sheetName val="_xlwings.conf"/>
    </sheetNames>
    <sheetDataSet>
      <sheetData sheetId="0"/>
      <sheetData sheetId="1">
        <row r="3">
          <cell r="X3">
            <v>10</v>
          </cell>
          <cell r="AC3">
            <v>0.42173108554996958</v>
          </cell>
          <cell r="AD3">
            <v>7.145727638648354E-2</v>
          </cell>
        </row>
        <row r="5">
          <cell r="J5">
            <v>250</v>
          </cell>
          <cell r="W5">
            <v>1</v>
          </cell>
          <cell r="Y5">
            <v>0</v>
          </cell>
          <cell r="AC5">
            <v>5.0078617581114486E-4</v>
          </cell>
          <cell r="AD5">
            <v>3.2695292216731006E-3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step2(M24)"/>
      <sheetName val="M24"/>
      <sheetName val="_xlwings.conf"/>
    </sheetNames>
    <sheetDataSet>
      <sheetData sheetId="0"/>
      <sheetData sheetId="1">
        <row r="3">
          <cell r="W3">
            <v>55</v>
          </cell>
          <cell r="AB3">
            <v>1.7316147061611348E-2</v>
          </cell>
          <cell r="AC3">
            <v>1.1994775887357407E-3</v>
          </cell>
        </row>
        <row r="5">
          <cell r="I5">
            <v>250</v>
          </cell>
          <cell r="V5">
            <v>55</v>
          </cell>
          <cell r="X5">
            <v>0</v>
          </cell>
          <cell r="AB5">
            <v>9.4199138532428048E-3</v>
          </cell>
          <cell r="AC5">
            <v>-1.5111060822415295E-2</v>
          </cell>
          <cell r="AE5">
            <v>-2.6118021121940664E-3</v>
          </cell>
          <cell r="AF5">
            <v>2.7954048415122779E-4</v>
          </cell>
          <cell r="AG5">
            <v>9.4199138532428048E-3</v>
          </cell>
          <cell r="AH5">
            <v>1.8560287222334382E-2</v>
          </cell>
          <cell r="AI5">
            <v>2.1451629818679676E-2</v>
          </cell>
        </row>
        <row r="10">
          <cell r="AE10">
            <v>-2.7895480793133389E-2</v>
          </cell>
          <cell r="AF10">
            <v>-2.4823255838929817E-2</v>
          </cell>
          <cell r="AG10">
            <v>-1.5111060822415295E-2</v>
          </cell>
          <cell r="AH10">
            <v>-5.3988658059007742E-3</v>
          </cell>
          <cell r="AI10">
            <v>-2.3266408516972002E-3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FA964-CA90-47C2-8EEC-BF91363E18ED}">
  <sheetPr codeName="Sheet1"/>
  <dimension ref="A1:AB24"/>
  <sheetViews>
    <sheetView zoomScale="130" zoomScaleNormal="130" workbookViewId="0">
      <selection activeCell="F21" sqref="F21"/>
    </sheetView>
    <sheetView workbookViewId="1"/>
  </sheetViews>
  <sheetFormatPr defaultRowHeight="15" x14ac:dyDescent="0.25"/>
  <cols>
    <col min="4" max="4" width="17.42578125" bestFit="1" customWidth="1"/>
    <col min="5" max="5" width="18.7109375" bestFit="1" customWidth="1"/>
    <col min="6" max="6" width="19.28515625" bestFit="1" customWidth="1"/>
    <col min="7" max="7" width="10.140625" bestFit="1" customWidth="1"/>
    <col min="8" max="8" width="14" bestFit="1" customWidth="1"/>
    <col min="9" max="9" width="14.5703125" bestFit="1" customWidth="1"/>
    <col min="10" max="11" width="18.42578125" bestFit="1" customWidth="1"/>
    <col min="12" max="12" width="21.42578125" bestFit="1" customWidth="1"/>
    <col min="21" max="21" width="18.7109375" bestFit="1" customWidth="1"/>
    <col min="22" max="22" width="25.5703125" bestFit="1" customWidth="1"/>
    <col min="23" max="23" width="12.28515625" bestFit="1" customWidth="1"/>
    <col min="24" max="24" width="6" bestFit="1" customWidth="1"/>
    <col min="25" max="25" width="12.42578125" bestFit="1" customWidth="1"/>
    <col min="26" max="26" width="12.28515625" bestFit="1" customWidth="1"/>
    <col min="27" max="27" width="7" bestFit="1" customWidth="1"/>
    <col min="28" max="28" width="12.42578125" bestFit="1" customWidth="1"/>
  </cols>
  <sheetData>
    <row r="1" spans="1:28" x14ac:dyDescent="0.25">
      <c r="T1" s="6"/>
      <c r="U1" s="7"/>
      <c r="V1" s="8"/>
      <c r="W1" s="39" t="s">
        <v>25</v>
      </c>
      <c r="X1" s="40"/>
      <c r="Y1" s="41"/>
      <c r="Z1" s="39" t="s">
        <v>26</v>
      </c>
      <c r="AA1" s="40"/>
      <c r="AB1" s="41"/>
    </row>
    <row r="2" spans="1:28" ht="15.75" thickBot="1" x14ac:dyDescent="0.3">
      <c r="C2" t="s">
        <v>0</v>
      </c>
      <c r="D2" t="s">
        <v>2</v>
      </c>
      <c r="E2" t="s">
        <v>3</v>
      </c>
      <c r="F2" t="s">
        <v>21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20</v>
      </c>
      <c r="T2" s="6"/>
      <c r="U2" s="9" t="str">
        <f>+E2</f>
        <v>days return forward</v>
      </c>
      <c r="V2" s="10" t="str">
        <f>+F2</f>
        <v>Moving average FVG 'days)</v>
      </c>
      <c r="W2" s="11" t="s">
        <v>23</v>
      </c>
      <c r="X2" s="12" t="s">
        <v>22</v>
      </c>
      <c r="Y2" s="13" t="s">
        <v>24</v>
      </c>
      <c r="Z2" s="11" t="s">
        <v>23</v>
      </c>
      <c r="AA2" s="12" t="s">
        <v>22</v>
      </c>
      <c r="AB2" s="13" t="s">
        <v>24</v>
      </c>
    </row>
    <row r="3" spans="1:28" x14ac:dyDescent="0.25">
      <c r="B3" s="5" t="s">
        <v>10</v>
      </c>
      <c r="C3" s="1" t="s">
        <v>1</v>
      </c>
      <c r="D3" s="1" t="s">
        <v>9</v>
      </c>
      <c r="E3" s="1">
        <f>+[1]M1!$Y$3</f>
        <v>10</v>
      </c>
      <c r="F3" s="1">
        <f>+[1]M1!$X$5</f>
        <v>10</v>
      </c>
      <c r="G3" s="1">
        <f>+[1]M1!$Z$5</f>
        <v>0</v>
      </c>
      <c r="H3" s="2">
        <f>+[1]M1!$AD$5</f>
        <v>-9.5323463288712743E-4</v>
      </c>
      <c r="I3" s="2">
        <f>+[1]M1!$AE$5</f>
        <v>5.5977310667693478E-3</v>
      </c>
      <c r="J3" s="3">
        <f>+[1]M1!$AD$3</f>
        <v>0.40109928295369945</v>
      </c>
      <c r="K3" s="3">
        <f>+[1]M1!$AE$3</f>
        <v>9.1343265745721811E-2</v>
      </c>
      <c r="L3">
        <f>+[1]M1!K5</f>
        <v>250</v>
      </c>
      <c r="T3" s="14" t="str">
        <f>+A4</f>
        <v>model 1</v>
      </c>
      <c r="U3" s="15">
        <f>+E4</f>
        <v>10</v>
      </c>
      <c r="V3" s="16">
        <f>+F4</f>
        <v>10</v>
      </c>
      <c r="W3" s="17">
        <f>+[2]M1!$AG$5</f>
        <v>4.9975184636078564E-3</v>
      </c>
      <c r="X3" s="18">
        <f>+[2]M1!$AI$5</f>
        <v>1.6558383168885211E-2</v>
      </c>
      <c r="Y3" s="19">
        <f>+[2]M1!$AK$5</f>
        <v>2.8119247874162565E-2</v>
      </c>
      <c r="Z3" s="17">
        <f>+[2]M1!$AG$10</f>
        <v>-2.9834637664950425E-2</v>
      </c>
      <c r="AA3" s="18">
        <f>+[2]M1!$AI$10</f>
        <v>-1.7600651640576503E-2</v>
      </c>
      <c r="AB3" s="19">
        <f>+[2]M1!$AK$10</f>
        <v>-5.3666656162025799E-3</v>
      </c>
    </row>
    <row r="4" spans="1:28" x14ac:dyDescent="0.25">
      <c r="A4" t="s">
        <v>15</v>
      </c>
      <c r="B4" s="5" t="s">
        <v>10</v>
      </c>
      <c r="C4" s="1" t="s">
        <v>1</v>
      </c>
      <c r="D4" s="1" t="s">
        <v>1</v>
      </c>
      <c r="E4" s="1">
        <f>+[2]M1!$Y$3</f>
        <v>10</v>
      </c>
      <c r="F4" s="1">
        <f>+[2]M1!$X$5</f>
        <v>10</v>
      </c>
      <c r="G4" s="1">
        <f>+[2]M1!$Z$5</f>
        <v>0</v>
      </c>
      <c r="H4" s="4">
        <f>+[2]M1!$AD$5</f>
        <v>1.6558383168885211E-2</v>
      </c>
      <c r="I4" s="4">
        <f>+[2]M1!$AE$5</f>
        <v>-1.7600651640576503E-2</v>
      </c>
      <c r="J4" s="3">
        <f>+[2]M1!$AD$3</f>
        <v>1.1988527544529549E-4</v>
      </c>
      <c r="K4" s="3">
        <f>+[2]M1!$AE$3</f>
        <v>1.12832444107106E-4</v>
      </c>
      <c r="L4">
        <f>+[2]M1!K5</f>
        <v>250</v>
      </c>
      <c r="T4" s="14" t="str">
        <f>+A8</f>
        <v>model 2</v>
      </c>
      <c r="U4" s="20">
        <f>+E8</f>
        <v>20</v>
      </c>
      <c r="V4" s="21">
        <f>+F8</f>
        <v>20</v>
      </c>
      <c r="W4" s="22">
        <f>+[3]M6!$AF$5</f>
        <v>2.5693152208994575E-3</v>
      </c>
      <c r="X4" s="23">
        <f>+[3]M6!$AH$5</f>
        <v>1.2401675173712517E-2</v>
      </c>
      <c r="Y4" s="24">
        <f>+[3]M6!$AJ$5</f>
        <v>2.2234035126525577E-2</v>
      </c>
      <c r="Z4" s="22">
        <f>+[3]M6!$AF$10</f>
        <v>-1.7634485015338382E-2</v>
      </c>
      <c r="AA4" s="23">
        <f>+[3]M6!$AH$10</f>
        <v>-8.0958840572002005E-3</v>
      </c>
      <c r="AB4" s="24">
        <f>+[3]M6!$AJ$10</f>
        <v>1.4427169009379789E-3</v>
      </c>
    </row>
    <row r="5" spans="1:28" x14ac:dyDescent="0.25">
      <c r="B5" s="5" t="s">
        <v>10</v>
      </c>
      <c r="C5" s="1" t="s">
        <v>9</v>
      </c>
      <c r="D5" s="1" t="s">
        <v>1</v>
      </c>
      <c r="E5" s="1">
        <f>+[4]M1!$Y$3</f>
        <v>10</v>
      </c>
      <c r="F5" s="1">
        <f>+[4]M1!$X$5</f>
        <v>1</v>
      </c>
      <c r="G5" s="1">
        <f>+[4]M1!$Z$5</f>
        <v>0</v>
      </c>
      <c r="H5" s="2">
        <f>+[4]M1!$AD$5</f>
        <v>1.4471929535023224E-3</v>
      </c>
      <c r="I5" s="2">
        <f>+[4]M1!$AE$5</f>
        <v>1.9449310028844204E-3</v>
      </c>
      <c r="J5" s="3">
        <f>+[4]M1!$AD$3</f>
        <v>0.35114667669929611</v>
      </c>
      <c r="K5" s="3">
        <f>+[4]M1!$AE$3</f>
        <v>0.31581541544593017</v>
      </c>
      <c r="L5">
        <f>+[4]M1!K5</f>
        <v>250</v>
      </c>
      <c r="T5" s="14" t="str">
        <f>+A12</f>
        <v>model 3</v>
      </c>
      <c r="U5" s="20">
        <f>+E12</f>
        <v>30</v>
      </c>
      <c r="V5" s="21">
        <f>+F12</f>
        <v>30</v>
      </c>
      <c r="W5" s="22">
        <f>+[5]M12!$AF$5</f>
        <v>9.2443762395481004E-3</v>
      </c>
      <c r="X5" s="23">
        <f>+[5]M12!$AI$5</f>
        <v>1.8782439502570674E-2</v>
      </c>
      <c r="Y5" s="24">
        <f>+[5]M12!$AL$5</f>
        <v>2.8320502765593246E-2</v>
      </c>
      <c r="Z5" s="22">
        <f>+[5]M12!$AF$10</f>
        <v>-1.9430506175251334E-2</v>
      </c>
      <c r="AA5" s="23">
        <f>+[5]M12!$AI$10</f>
        <v>-8.4030860556471073E-3</v>
      </c>
      <c r="AB5" s="24">
        <f>+[5]M12!$AL$10</f>
        <v>2.6243340639571216E-3</v>
      </c>
    </row>
    <row r="6" spans="1:28" x14ac:dyDescent="0.25">
      <c r="B6" s="5" t="s">
        <v>10</v>
      </c>
      <c r="C6" s="1" t="s">
        <v>9</v>
      </c>
      <c r="D6" s="1" t="s">
        <v>9</v>
      </c>
      <c r="E6" s="1">
        <f>+[6]M1!$Y$3</f>
        <v>10</v>
      </c>
      <c r="F6" s="1">
        <f>+[6]M1!$X$5</f>
        <v>1</v>
      </c>
      <c r="G6" s="1">
        <f>+[6]M1!$Z$5</f>
        <v>0</v>
      </c>
      <c r="H6" s="2">
        <f>+[6]M1!$AD$5</f>
        <v>6.8403104589720336E-3</v>
      </c>
      <c r="I6" s="2">
        <f>+[6]M1!$AE$5</f>
        <v>-6.2310848378506279E-3</v>
      </c>
      <c r="J6" s="3">
        <f>+[6]M1!$AD$3</f>
        <v>4.5698818590639581E-2</v>
      </c>
      <c r="K6" s="3">
        <f>+[6]M1!$AE$3</f>
        <v>4.5292549542768373E-2</v>
      </c>
      <c r="L6">
        <f>+[6]M1!K5</f>
        <v>250</v>
      </c>
      <c r="T6" s="14" t="str">
        <f>+A15</f>
        <v>model 4</v>
      </c>
      <c r="U6" s="20">
        <f>+E15</f>
        <v>30</v>
      </c>
      <c r="V6" s="21">
        <f>+F15</f>
        <v>25</v>
      </c>
      <c r="W6" s="22">
        <f>+[7]M18!$AF$5</f>
        <v>-3.2660933056169808E-4</v>
      </c>
      <c r="X6" s="23">
        <f>+[7]M18!$AH$5</f>
        <v>1.1435356639390038E-2</v>
      </c>
      <c r="Y6" s="24">
        <f>+[7]M18!$AJ$5</f>
        <v>2.3197322609341774E-2</v>
      </c>
      <c r="Z6" s="22">
        <f>+[7]M18!$AF$10</f>
        <v>-4.1180163059648389E-2</v>
      </c>
      <c r="AA6" s="23">
        <f>+[7]M18!$AH$10</f>
        <v>-2.2394618902825254E-2</v>
      </c>
      <c r="AB6" s="24">
        <f>+[7]M18!$AJ$10</f>
        <v>-3.609074746002118E-3</v>
      </c>
    </row>
    <row r="7" spans="1:28" ht="15.75" thickBot="1" x14ac:dyDescent="0.3">
      <c r="B7" t="s">
        <v>11</v>
      </c>
      <c r="C7" s="1" t="s">
        <v>9</v>
      </c>
      <c r="D7" s="1" t="s">
        <v>9</v>
      </c>
      <c r="E7" s="1">
        <f>+[8]M24!$X$3</f>
        <v>10</v>
      </c>
      <c r="F7" s="1">
        <f>+[8]M24!$W$5</f>
        <v>1</v>
      </c>
      <c r="G7" s="1">
        <f>+[8]M24!$Y$5</f>
        <v>0</v>
      </c>
      <c r="H7" s="2">
        <f>+[8]M24!$AC$5</f>
        <v>5.0078617581114486E-4</v>
      </c>
      <c r="I7" s="2">
        <f>+[8]M24!$AD$5</f>
        <v>3.2695292216731006E-3</v>
      </c>
      <c r="J7" s="3">
        <f>+[8]M24!$AC$3</f>
        <v>0.42173108554996958</v>
      </c>
      <c r="K7" s="3">
        <f>+[8]M24!$AD$3</f>
        <v>7.145727638648354E-2</v>
      </c>
      <c r="L7">
        <f>+[8]M24!J5</f>
        <v>250</v>
      </c>
      <c r="T7" s="14" t="str">
        <f>+A21</f>
        <v>model 5</v>
      </c>
      <c r="U7" s="25">
        <f>+E21</f>
        <v>55</v>
      </c>
      <c r="V7" s="26">
        <f>+F21</f>
        <v>55</v>
      </c>
      <c r="W7" s="27">
        <f>+[9]M24!$AE$5</f>
        <v>-2.6118021121940664E-3</v>
      </c>
      <c r="X7" s="28">
        <f>+[9]M24!$AG$5</f>
        <v>9.4199138532428048E-3</v>
      </c>
      <c r="Y7" s="29">
        <f>+[9]M24!$AI$5</f>
        <v>2.1451629818679676E-2</v>
      </c>
      <c r="Z7" s="27">
        <f>+[9]M24!$AE$10</f>
        <v>-2.7895480793133389E-2</v>
      </c>
      <c r="AA7" s="28">
        <f>+[9]M24!$AG$10</f>
        <v>-1.5111060822415295E-2</v>
      </c>
      <c r="AB7" s="29">
        <f>+[9]M24!$AI$10</f>
        <v>-2.3266408516972002E-3</v>
      </c>
    </row>
    <row r="8" spans="1:28" x14ac:dyDescent="0.25">
      <c r="A8" t="s">
        <v>16</v>
      </c>
      <c r="B8" t="s">
        <v>11</v>
      </c>
      <c r="C8" s="1" t="s">
        <v>1</v>
      </c>
      <c r="D8" s="1" t="s">
        <v>1</v>
      </c>
      <c r="E8" s="1">
        <f>+[3]M6!X3</f>
        <v>20</v>
      </c>
      <c r="F8" s="1">
        <f>+[3]M6!$W$5</f>
        <v>20</v>
      </c>
      <c r="G8" s="1">
        <f>+[3]M6!$Y$5</f>
        <v>0</v>
      </c>
      <c r="H8" s="4">
        <f>+[3]M6!$AC$5</f>
        <v>1.2401675173712517E-2</v>
      </c>
      <c r="I8" s="4">
        <f>+[3]M6!$AD$5</f>
        <v>-8.0958840572002005E-3</v>
      </c>
      <c r="J8" s="3">
        <f>+[3]M6!$AC$3</f>
        <v>5.5607340770693313E-4</v>
      </c>
      <c r="K8" s="3">
        <f>+[3]M6!$AD$3</f>
        <v>1.4335734408865283E-2</v>
      </c>
      <c r="L8">
        <f>+[3]M6!J5</f>
        <v>250</v>
      </c>
      <c r="T8" s="6"/>
      <c r="U8" s="6"/>
      <c r="V8" s="6"/>
      <c r="W8" s="6"/>
      <c r="X8" s="6"/>
      <c r="Y8" s="6"/>
      <c r="Z8" s="6"/>
      <c r="AA8" s="6"/>
      <c r="AB8" s="6"/>
    </row>
    <row r="9" spans="1:28" x14ac:dyDescent="0.25">
      <c r="B9" t="s">
        <v>11</v>
      </c>
      <c r="C9" s="1" t="s">
        <v>1</v>
      </c>
      <c r="D9" s="1" t="s">
        <v>9</v>
      </c>
      <c r="E9" s="1">
        <f>+[10]M24!X3</f>
        <v>10</v>
      </c>
      <c r="F9" s="1">
        <f>+[10]M24!W5</f>
        <v>1</v>
      </c>
      <c r="G9" s="1">
        <f>+[10]M24!Y5</f>
        <v>0</v>
      </c>
      <c r="H9" s="2">
        <f>+[10]M24!AC5</f>
        <v>8.6461347923943842E-3</v>
      </c>
      <c r="I9" s="2">
        <f>+[10]M24!AD5</f>
        <v>-8.1413366432199468E-3</v>
      </c>
      <c r="J9" s="3">
        <f>+[10]M24!$AC$3</f>
        <v>2.8808758993483066E-4</v>
      </c>
      <c r="K9" s="3">
        <f>+[10]M24!$AD$3</f>
        <v>3.0265669985547728E-3</v>
      </c>
      <c r="L9">
        <f>+[10]M24!$J5</f>
        <v>250</v>
      </c>
    </row>
    <row r="10" spans="1:28" x14ac:dyDescent="0.25">
      <c r="B10" t="s">
        <v>11</v>
      </c>
      <c r="C10" s="1" t="s">
        <v>9</v>
      </c>
      <c r="D10" s="1" t="s">
        <v>1</v>
      </c>
      <c r="E10" s="1">
        <f>+[11]M24!$X$3</f>
        <v>10</v>
      </c>
      <c r="F10" s="1">
        <f>+[11]M24!W5</f>
        <v>1</v>
      </c>
      <c r="G10" s="1">
        <f>+[11]M24!Y5</f>
        <v>0</v>
      </c>
      <c r="H10" s="2">
        <f>+[11]M24!AC5</f>
        <v>7.4999696320280436E-4</v>
      </c>
      <c r="I10" s="2">
        <f>+[11]M24!AD5</f>
        <v>3.8365988476117409E-3</v>
      </c>
      <c r="J10" s="3">
        <f>+[11]M24!AC3</f>
        <v>0.3614146193028332</v>
      </c>
      <c r="K10" s="3">
        <f>+[11]M24!AD3</f>
        <v>9.5710416316032082E-2</v>
      </c>
      <c r="L10">
        <f>+[11]M24!J5</f>
        <v>250</v>
      </c>
    </row>
    <row r="11" spans="1:28" x14ac:dyDescent="0.25">
      <c r="B11" s="5" t="s">
        <v>12</v>
      </c>
      <c r="C11" s="1" t="s">
        <v>9</v>
      </c>
      <c r="D11" s="1" t="s">
        <v>1</v>
      </c>
      <c r="E11" s="1">
        <f>+[12]M12!$X$3</f>
        <v>10</v>
      </c>
      <c r="F11" s="1">
        <f>+[12]M12!W5</f>
        <v>1</v>
      </c>
      <c r="G11" s="1">
        <f>+[12]M12!Y5</f>
        <v>0</v>
      </c>
      <c r="H11" s="2">
        <f>+[12]M12!$AC5</f>
        <v>5.9292829818107058E-3</v>
      </c>
      <c r="I11" s="2">
        <f>+[12]M12!AD5</f>
        <v>-6.8197469653357018E-3</v>
      </c>
      <c r="J11" s="3">
        <f>+[12]M12!AC3</f>
        <v>2.8445473977896434E-4</v>
      </c>
      <c r="K11" s="3">
        <f>+[12]M12!AD3</f>
        <v>2.0698934764977329E-3</v>
      </c>
      <c r="L11">
        <f>+[12]M12!J5</f>
        <v>250</v>
      </c>
    </row>
    <row r="12" spans="1:28" x14ac:dyDescent="0.25">
      <c r="A12" t="s">
        <v>17</v>
      </c>
      <c r="B12" s="5" t="s">
        <v>12</v>
      </c>
      <c r="C12" s="1" t="s">
        <v>1</v>
      </c>
      <c r="D12" s="1" t="s">
        <v>1</v>
      </c>
      <c r="E12" s="1">
        <f>+[5]M12!$X$3</f>
        <v>30</v>
      </c>
      <c r="F12" s="1">
        <f>+[5]M12!W5</f>
        <v>30</v>
      </c>
      <c r="G12" s="1">
        <f>+[5]M12!Y5</f>
        <v>0</v>
      </c>
      <c r="H12" s="4">
        <f>+[5]M12!AC5</f>
        <v>1.8782439502570674E-2</v>
      </c>
      <c r="I12" s="4">
        <f>+[5]M12!AD5</f>
        <v>-8.4030860556471073E-3</v>
      </c>
      <c r="J12" s="3">
        <f>+[5]M12!AC3</f>
        <v>1.5197490673769339E-7</v>
      </c>
      <c r="K12" s="3">
        <f>+[5]M12!AD3</f>
        <v>2.4019946317879286E-2</v>
      </c>
      <c r="L12">
        <f>+[5]M12!J5</f>
        <v>250</v>
      </c>
    </row>
    <row r="13" spans="1:28" x14ac:dyDescent="0.25">
      <c r="B13" s="5" t="s">
        <v>12</v>
      </c>
      <c r="C13" s="1" t="s">
        <v>1</v>
      </c>
      <c r="D13" s="1" t="s">
        <v>9</v>
      </c>
      <c r="E13" s="1">
        <f>+[13]M12!$X$3</f>
        <v>10</v>
      </c>
      <c r="F13" s="1">
        <f>+[13]M12!W5</f>
        <v>10</v>
      </c>
      <c r="G13" s="1">
        <f>+[13]M12!Y5</f>
        <v>0</v>
      </c>
      <c r="H13" s="2">
        <f>+[13]M12!AC5</f>
        <v>6.3158919627531738E-3</v>
      </c>
      <c r="I13" s="2">
        <f>+[13]M12!AD5</f>
        <v>-1.617847633344783E-3</v>
      </c>
      <c r="J13" s="3">
        <f>+[13]M12!AC3</f>
        <v>4.8181216222257959E-3</v>
      </c>
      <c r="K13" s="3">
        <f>+[13]M12!AD3</f>
        <v>0.22235776440606791</v>
      </c>
      <c r="L13">
        <f>+[13]M12!J5</f>
        <v>250</v>
      </c>
    </row>
    <row r="14" spans="1:28" x14ac:dyDescent="0.25">
      <c r="B14" s="5" t="s">
        <v>12</v>
      </c>
      <c r="C14" s="1" t="s">
        <v>9</v>
      </c>
      <c r="D14" s="1" t="s">
        <v>9</v>
      </c>
      <c r="E14" s="1">
        <f>+[14]M12!$X$3</f>
        <v>10</v>
      </c>
      <c r="F14" s="1">
        <f>+[14]M12!W5</f>
        <v>1</v>
      </c>
      <c r="G14" s="1">
        <f>+[14]M12!Y5</f>
        <v>0</v>
      </c>
      <c r="H14" s="2">
        <f>+[14]M12!AC5</f>
        <v>4.0001482293247599E-3</v>
      </c>
      <c r="I14" s="2">
        <f>+[14]M12!AD5</f>
        <v>-8.0792716678008449E-4</v>
      </c>
      <c r="J14" s="3">
        <f>+[14]M12!AC3</f>
        <v>1.5483025885619086E-2</v>
      </c>
      <c r="K14" s="3">
        <f>+[14]M12!AD3</f>
        <v>0.35233498224454862</v>
      </c>
      <c r="L14">
        <f>+[14]M12!J5</f>
        <v>250</v>
      </c>
    </row>
    <row r="15" spans="1:28" x14ac:dyDescent="0.25">
      <c r="A15" t="s">
        <v>18</v>
      </c>
      <c r="B15" t="s">
        <v>13</v>
      </c>
      <c r="C15" s="1" t="s">
        <v>1</v>
      </c>
      <c r="D15" s="1" t="s">
        <v>1</v>
      </c>
      <c r="E15" s="1">
        <f>+[7]M18!$X$3</f>
        <v>30</v>
      </c>
      <c r="F15" s="1">
        <f>+[7]M18!W5</f>
        <v>25</v>
      </c>
      <c r="G15" s="1">
        <f>+[7]M18!Y5</f>
        <v>1</v>
      </c>
      <c r="H15" s="4">
        <f>+[7]M18!AC5</f>
        <v>1.1435356639390038E-2</v>
      </c>
      <c r="I15" s="4">
        <f>+[7]M18!AD5</f>
        <v>-2.2394618902825254E-2</v>
      </c>
      <c r="J15" s="3">
        <f>+[7]M18!AC3</f>
        <v>4.4722963670903093E-3</v>
      </c>
      <c r="K15" s="3">
        <f>+[7]M18!AD3</f>
        <v>1.3250030380129861E-3</v>
      </c>
      <c r="L15">
        <f>+[7]M18!J5</f>
        <v>250</v>
      </c>
    </row>
    <row r="16" spans="1:28" x14ac:dyDescent="0.25">
      <c r="B16" t="s">
        <v>13</v>
      </c>
      <c r="C16" s="1" t="s">
        <v>1</v>
      </c>
      <c r="D16" s="1" t="s">
        <v>1</v>
      </c>
      <c r="E16" s="1">
        <f>+[15]M18!$W$3</f>
        <v>35</v>
      </c>
      <c r="F16" s="1">
        <f>+[15]M18!V5</f>
        <v>35</v>
      </c>
      <c r="G16" s="1">
        <f>+[15]M18!X5</f>
        <v>0</v>
      </c>
      <c r="H16" s="2">
        <f>+[15]M18!AB5</f>
        <v>5.000629669506363E-3</v>
      </c>
      <c r="I16" s="2">
        <f>+[15]M18!AC5</f>
        <v>-1.9325113180148075E-2</v>
      </c>
      <c r="J16" s="3">
        <f>+[15]M18!AB3</f>
        <v>4.9557096699299058E-2</v>
      </c>
      <c r="K16" s="3">
        <f>+[15]M18!AC3</f>
        <v>9.5808184478225303E-6</v>
      </c>
      <c r="L16">
        <f>+[15]M18!I5</f>
        <v>250</v>
      </c>
    </row>
    <row r="17" spans="1:12" x14ac:dyDescent="0.25">
      <c r="B17" t="s">
        <v>13</v>
      </c>
      <c r="C17" s="1" t="s">
        <v>9</v>
      </c>
      <c r="D17" s="1" t="s">
        <v>9</v>
      </c>
      <c r="E17" s="1">
        <f>+[16]M18!$X$3</f>
        <v>30</v>
      </c>
      <c r="F17" s="1">
        <f>+[16]M18!W5</f>
        <v>25</v>
      </c>
      <c r="G17" s="1">
        <f>+[16]M18!Y5</f>
        <v>0</v>
      </c>
      <c r="H17" s="2">
        <f>+[16]M18!AC5</f>
        <v>1.1359362262388678E-2</v>
      </c>
      <c r="I17" s="2">
        <f>+[16]M18!AD5</f>
        <v>-7.2501610689791069E-3</v>
      </c>
      <c r="J17" s="3">
        <f>+[16]M18!AC3</f>
        <v>3.517698166882099E-5</v>
      </c>
      <c r="K17" s="3">
        <f>+[16]M18!AD3</f>
        <v>1.2044255506857966E-2</v>
      </c>
      <c r="L17">
        <f>+[16]M18!J5</f>
        <v>250</v>
      </c>
    </row>
    <row r="18" spans="1:12" x14ac:dyDescent="0.25">
      <c r="B18" t="s">
        <v>13</v>
      </c>
      <c r="C18" s="1" t="s">
        <v>9</v>
      </c>
      <c r="D18" s="1" t="s">
        <v>1</v>
      </c>
      <c r="E18" s="1">
        <f>+[17]M18!$X$3</f>
        <v>30</v>
      </c>
      <c r="F18" s="1">
        <f>+[17]M18!$W$5</f>
        <v>25</v>
      </c>
      <c r="G18" s="1">
        <f>+[17]M18!$Y$5</f>
        <v>0</v>
      </c>
      <c r="H18" s="2">
        <f>+[17]M18!$AC$5</f>
        <v>4.7411444188215357E-3</v>
      </c>
      <c r="I18" s="2">
        <f>+[17]M18!$AD$5</f>
        <v>-3.1007741738307002E-5</v>
      </c>
      <c r="J18" s="3">
        <f>+[17]M18!$AC$3</f>
        <v>1.8861849618349826E-2</v>
      </c>
      <c r="K18" s="3">
        <f>+[17]M18!$AD$3</f>
        <v>0.49811709789135078</v>
      </c>
      <c r="L18">
        <f>+[17]M18!J5</f>
        <v>250</v>
      </c>
    </row>
    <row r="19" spans="1:12" x14ac:dyDescent="0.25">
      <c r="B19" t="s">
        <v>13</v>
      </c>
      <c r="C19" s="1" t="s">
        <v>1</v>
      </c>
      <c r="D19" s="1" t="s">
        <v>9</v>
      </c>
      <c r="E19" s="1">
        <f>+[18]M18!$X$3</f>
        <v>30</v>
      </c>
      <c r="F19" s="1">
        <f>+[18]M18!$W$5</f>
        <v>25</v>
      </c>
      <c r="G19" s="1">
        <f>+[18]M18!$Y$5</f>
        <v>1</v>
      </c>
      <c r="H19" s="2">
        <f>+[18]M18!$AC$5</f>
        <v>-1.581145301902448E-2</v>
      </c>
      <c r="I19" s="2">
        <f>+[18]M18!$AD$5</f>
        <v>8.7882765395908037E-3</v>
      </c>
      <c r="J19" s="3">
        <f>+[18]M18!$AC$3</f>
        <v>1.3849404796118614E-3</v>
      </c>
      <c r="K19" s="3">
        <f>+[18]M18!$AD$3</f>
        <v>6.9435014441409301E-2</v>
      </c>
      <c r="L19">
        <f>+[18]M18!J5</f>
        <v>250</v>
      </c>
    </row>
    <row r="20" spans="1:12" x14ac:dyDescent="0.25">
      <c r="B20" t="s">
        <v>13</v>
      </c>
      <c r="C20" s="1" t="s">
        <v>1</v>
      </c>
      <c r="D20" s="1" t="s">
        <v>9</v>
      </c>
      <c r="E20" s="1">
        <f>+[19]M18!$X$3</f>
        <v>30</v>
      </c>
      <c r="F20" s="1">
        <f>+[19]M18!$W$5</f>
        <v>25</v>
      </c>
      <c r="G20" s="1">
        <f>+[19]M18!$Y$5</f>
        <v>0</v>
      </c>
      <c r="H20" s="2">
        <f>+[19]M18!$AC$5</f>
        <v>4.5716999728300962E-3</v>
      </c>
      <c r="I20" s="2">
        <f>+[19]M18!$AD$5</f>
        <v>-6.5573504467425769E-3</v>
      </c>
      <c r="J20" s="3">
        <f>+[19]M18!$AC$3</f>
        <v>9.0713611814772568E-2</v>
      </c>
      <c r="K20" s="3">
        <f>+[19]M18!$AD$3</f>
        <v>1.8162600003565503E-2</v>
      </c>
      <c r="L20">
        <f>+[19]M18!J5</f>
        <v>250</v>
      </c>
    </row>
    <row r="21" spans="1:12" x14ac:dyDescent="0.25">
      <c r="A21" t="s">
        <v>19</v>
      </c>
      <c r="B21" s="5" t="s">
        <v>14</v>
      </c>
      <c r="C21" s="1" t="s">
        <v>1</v>
      </c>
      <c r="D21" s="1" t="s">
        <v>1</v>
      </c>
      <c r="E21" s="1">
        <f>+[9]M24!$W$3</f>
        <v>55</v>
      </c>
      <c r="F21" s="1">
        <f>+[9]M24!$V$5</f>
        <v>55</v>
      </c>
      <c r="G21" s="1">
        <f>+[9]M24!$X$5</f>
        <v>0</v>
      </c>
      <c r="H21" s="4">
        <f>+[9]M24!$AB$5</f>
        <v>9.4199138532428048E-3</v>
      </c>
      <c r="I21" s="4">
        <f>+[9]M24!$AC$5</f>
        <v>-1.5111060822415295E-2</v>
      </c>
      <c r="J21" s="3">
        <f>+[9]M24!$AB$3</f>
        <v>1.7316147061611348E-2</v>
      </c>
      <c r="K21" s="3">
        <f>+[9]M24!$AC$3</f>
        <v>1.1994775887357407E-3</v>
      </c>
      <c r="L21">
        <f>+[9]M24!$I5</f>
        <v>250</v>
      </c>
    </row>
    <row r="22" spans="1:12" x14ac:dyDescent="0.25">
      <c r="B22" s="5" t="s">
        <v>14</v>
      </c>
      <c r="C22" s="1" t="s">
        <v>9</v>
      </c>
      <c r="D22" s="1" t="s">
        <v>1</v>
      </c>
      <c r="E22" s="1">
        <f>+[20]M24!$W$3</f>
        <v>30</v>
      </c>
      <c r="F22" s="1">
        <f>+[20]M24!$V$5</f>
        <v>10</v>
      </c>
      <c r="G22" s="1">
        <f>+[20]M24!$X$5</f>
        <v>0</v>
      </c>
      <c r="H22" s="2">
        <f>+[20]M24!$AB$5</f>
        <v>8.1080045037305662E-3</v>
      </c>
      <c r="I22" s="2">
        <f>+[20]M24!$AC$5</f>
        <v>-3.4851917641201746E-3</v>
      </c>
      <c r="J22" s="3">
        <f>+[20]M24!$AB$3</f>
        <v>1.2069911541934945E-3</v>
      </c>
      <c r="K22" s="3">
        <f>+[20]M24!$AC$3</f>
        <v>0.13344936211642738</v>
      </c>
      <c r="L22">
        <f>+[20]M24!I5</f>
        <v>250</v>
      </c>
    </row>
    <row r="23" spans="1:12" x14ac:dyDescent="0.25">
      <c r="B23" s="5" t="s">
        <v>14</v>
      </c>
      <c r="C23" s="1" t="s">
        <v>9</v>
      </c>
      <c r="D23" s="1" t="s">
        <v>9</v>
      </c>
      <c r="E23" s="1">
        <f>+[21]M24!$W$3</f>
        <v>30</v>
      </c>
      <c r="F23" s="1">
        <f>+[21]M24!V5</f>
        <v>25</v>
      </c>
      <c r="G23" s="1">
        <f>+[21]M24!X5</f>
        <v>0</v>
      </c>
      <c r="H23" s="2">
        <f>+[21]M24!AB5</f>
        <v>1.599477818310761E-2</v>
      </c>
      <c r="I23" s="2">
        <f>+[21]M24!AC5</f>
        <v>-6.1256511205519393E-3</v>
      </c>
      <c r="J23" s="3">
        <f>+[21]M24!AB3</f>
        <v>8.4900893135604565E-13</v>
      </c>
      <c r="K23" s="3">
        <f>+[21]M24!AC3</f>
        <v>2.9576612209837275E-2</v>
      </c>
      <c r="L23">
        <f>+[21]M24!I5</f>
        <v>250</v>
      </c>
    </row>
    <row r="24" spans="1:12" x14ac:dyDescent="0.25">
      <c r="B24" s="5" t="s">
        <v>14</v>
      </c>
      <c r="C24" s="1" t="s">
        <v>1</v>
      </c>
      <c r="D24" s="1" t="s">
        <v>9</v>
      </c>
      <c r="E24" s="1">
        <f>+[22]M24!$W$3</f>
        <v>30</v>
      </c>
      <c r="F24" s="1">
        <f>+[22]M24!$V$5</f>
        <v>25</v>
      </c>
      <c r="G24" s="1">
        <f>+[22]M24!$X$5</f>
        <v>0</v>
      </c>
      <c r="H24" s="2">
        <f>+[22]M24!$AB$5</f>
        <v>6.7112385213461872E-3</v>
      </c>
      <c r="I24" s="2">
        <f>+[22]M24!$AC$5</f>
        <v>-2.8335142445419762E-3</v>
      </c>
      <c r="J24" s="3">
        <f>+[22]M24!$AB$3</f>
        <v>5.0635103579364992E-3</v>
      </c>
      <c r="K24" s="3">
        <f>+[22]M24!$AC$3</f>
        <v>0.19148366558935037</v>
      </c>
      <c r="L24">
        <f>+[22]M24!$I$5</f>
        <v>125</v>
      </c>
    </row>
  </sheetData>
  <mergeCells count="2">
    <mergeCell ref="W1:Y1"/>
    <mergeCell ref="Z1:AB1"/>
  </mergeCells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DB0F-9302-40E0-93F9-9E8B24C4E0BF}">
  <sheetPr codeName="Sheet2"/>
  <dimension ref="A2:AK35"/>
  <sheetViews>
    <sheetView zoomScale="130" zoomScaleNormal="130" workbookViewId="0">
      <selection activeCell="F24" sqref="F24"/>
    </sheetView>
    <sheetView tabSelected="1" workbookViewId="1"/>
  </sheetViews>
  <sheetFormatPr defaultRowHeight="15" x14ac:dyDescent="0.25"/>
  <cols>
    <col min="1" max="1" width="8.140625" bestFit="1" customWidth="1"/>
    <col min="2" max="2" width="18.7109375" bestFit="1" customWidth="1"/>
    <col min="3" max="4" width="25.5703125" bestFit="1" customWidth="1"/>
    <col min="5" max="5" width="21.42578125" bestFit="1" customWidth="1"/>
    <col min="6" max="6" width="25" bestFit="1" customWidth="1"/>
    <col min="7" max="7" width="16" bestFit="1" customWidth="1"/>
    <col min="8" max="8" width="14" bestFit="1" customWidth="1"/>
    <col min="9" max="9" width="16.5703125" bestFit="1" customWidth="1"/>
    <col min="10" max="10" width="18.42578125" bestFit="1" customWidth="1"/>
    <col min="11" max="11" width="19" bestFit="1" customWidth="1"/>
    <col min="12" max="12" width="21.42578125" bestFit="1" customWidth="1"/>
    <col min="13" max="14" width="16" bestFit="1" customWidth="1"/>
    <col min="15" max="15" width="6" bestFit="1" customWidth="1"/>
    <col min="16" max="19" width="16.5703125" bestFit="1" customWidth="1"/>
    <col min="21" max="21" width="18.7109375" bestFit="1" customWidth="1"/>
    <col min="22" max="22" width="25.5703125" bestFit="1" customWidth="1"/>
    <col min="23" max="23" width="25.5703125" customWidth="1"/>
    <col min="24" max="30" width="17.28515625" customWidth="1"/>
    <col min="31" max="32" width="16" bestFit="1" customWidth="1"/>
    <col min="33" max="33" width="16" customWidth="1"/>
    <col min="34" max="34" width="7" bestFit="1" customWidth="1"/>
    <col min="35" max="35" width="20.7109375" customWidth="1"/>
    <col min="36" max="37" width="16.5703125" bestFit="1" customWidth="1"/>
  </cols>
  <sheetData>
    <row r="2" spans="1:37" x14ac:dyDescent="0.25">
      <c r="C2" t="s">
        <v>0</v>
      </c>
      <c r="D2" t="s">
        <v>2</v>
      </c>
      <c r="E2" t="s">
        <v>3</v>
      </c>
      <c r="F2" t="s">
        <v>21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20</v>
      </c>
    </row>
    <row r="3" spans="1:37" x14ac:dyDescent="0.25">
      <c r="B3" s="5" t="s">
        <v>10</v>
      </c>
      <c r="C3" s="1"/>
      <c r="D3" s="1"/>
      <c r="E3" s="1"/>
      <c r="F3" s="1"/>
      <c r="G3" s="1"/>
      <c r="H3" s="2"/>
      <c r="I3" s="2"/>
      <c r="J3" s="3"/>
      <c r="K3" s="3"/>
    </row>
    <row r="4" spans="1:37" x14ac:dyDescent="0.25">
      <c r="A4" t="s">
        <v>15</v>
      </c>
      <c r="B4" s="5" t="s">
        <v>10</v>
      </c>
      <c r="C4" s="1" t="s">
        <v>1</v>
      </c>
      <c r="D4" s="1" t="s">
        <v>1</v>
      </c>
      <c r="E4" s="1">
        <f>+[23]M1!$W$3</f>
        <v>20</v>
      </c>
      <c r="F4" s="1">
        <f>+[23]M1!$V$5</f>
        <v>20</v>
      </c>
      <c r="G4" s="1">
        <f>+[23]M1!$X$5</f>
        <v>0</v>
      </c>
      <c r="H4" s="4">
        <f>+[23]M1!$AB$5</f>
        <v>2.406658454853312E-2</v>
      </c>
      <c r="I4" s="4">
        <f>+[23]M1!$AC$5</f>
        <v>-3.7472020721751119E-2</v>
      </c>
      <c r="J4" s="3">
        <f>+[23]M1!$AB$3</f>
        <v>9.9274451429145386E-6</v>
      </c>
      <c r="K4" s="3">
        <f>+[23]M1!$AC$3</f>
        <v>1.7235589369125311E-6</v>
      </c>
      <c r="L4">
        <f>+[23]M1!$I$5</f>
        <v>250</v>
      </c>
    </row>
    <row r="5" spans="1:37" x14ac:dyDescent="0.25">
      <c r="B5" s="5" t="s">
        <v>10</v>
      </c>
      <c r="C5" s="1"/>
      <c r="D5" s="1"/>
      <c r="E5" s="1"/>
      <c r="F5" s="1"/>
      <c r="G5" s="1"/>
      <c r="H5" s="2"/>
      <c r="I5" s="2"/>
      <c r="J5" s="3"/>
      <c r="K5" s="3"/>
    </row>
    <row r="6" spans="1:37" x14ac:dyDescent="0.25">
      <c r="B6" s="5" t="s">
        <v>10</v>
      </c>
      <c r="C6" s="1"/>
      <c r="D6" s="1"/>
      <c r="E6" s="1"/>
      <c r="F6" s="1"/>
      <c r="G6" s="1"/>
      <c r="H6" s="2"/>
      <c r="I6" s="2"/>
      <c r="J6" s="3"/>
      <c r="K6" s="3"/>
    </row>
    <row r="7" spans="1:37" x14ac:dyDescent="0.25">
      <c r="B7" t="s">
        <v>11</v>
      </c>
      <c r="C7" s="1"/>
      <c r="D7" s="1"/>
      <c r="E7" s="1"/>
      <c r="F7" s="1"/>
      <c r="G7" s="1"/>
      <c r="H7" s="2"/>
      <c r="I7" s="2"/>
      <c r="J7" s="3"/>
      <c r="K7" s="3"/>
    </row>
    <row r="8" spans="1:37" x14ac:dyDescent="0.25">
      <c r="A8" t="s">
        <v>16</v>
      </c>
      <c r="B8" t="s">
        <v>11</v>
      </c>
      <c r="C8" s="1" t="s">
        <v>1</v>
      </c>
      <c r="D8" s="1" t="s">
        <v>1</v>
      </c>
      <c r="E8" s="1">
        <v>20</v>
      </c>
      <c r="F8" s="1">
        <v>20</v>
      </c>
      <c r="G8" s="1">
        <v>0</v>
      </c>
      <c r="H8" s="4">
        <f>+[3]M6!$AC$5</f>
        <v>1.2401675173712517E-2</v>
      </c>
      <c r="I8" s="4">
        <f>+[3]M6!$AD$5</f>
        <v>-8.0958840572002005E-3</v>
      </c>
      <c r="J8" s="3"/>
      <c r="K8" s="3"/>
      <c r="L8">
        <f>+[3]M6!$J$5</f>
        <v>250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spans="1:37" x14ac:dyDescent="0.25">
      <c r="B9" t="s">
        <v>11</v>
      </c>
      <c r="C9" s="1"/>
      <c r="D9" s="1"/>
      <c r="E9" s="1"/>
      <c r="F9" s="1"/>
      <c r="G9" s="1"/>
      <c r="H9" s="2"/>
      <c r="I9" s="2"/>
      <c r="J9" s="3"/>
      <c r="K9" s="3"/>
    </row>
    <row r="10" spans="1:37" x14ac:dyDescent="0.25">
      <c r="B10" t="s">
        <v>11</v>
      </c>
      <c r="C10" s="1"/>
      <c r="D10" s="1"/>
      <c r="E10" s="1"/>
      <c r="F10" s="1"/>
      <c r="G10" s="1"/>
      <c r="H10" s="2"/>
      <c r="I10" s="2"/>
      <c r="J10" s="3"/>
      <c r="K10" s="3"/>
    </row>
    <row r="11" spans="1:37" x14ac:dyDescent="0.25">
      <c r="B11" s="5" t="s">
        <v>12</v>
      </c>
      <c r="C11" s="1"/>
      <c r="D11" s="1"/>
      <c r="E11" s="1"/>
      <c r="F11" s="1"/>
      <c r="G11" s="1"/>
      <c r="H11" s="2"/>
      <c r="I11" s="2"/>
      <c r="J11" s="3"/>
      <c r="K11" s="3"/>
    </row>
    <row r="12" spans="1:37" x14ac:dyDescent="0.25">
      <c r="A12" t="s">
        <v>17</v>
      </c>
      <c r="B12" s="5" t="s">
        <v>12</v>
      </c>
      <c r="C12" s="1" t="s">
        <v>1</v>
      </c>
      <c r="D12" s="1" t="s">
        <v>1</v>
      </c>
      <c r="E12" s="1">
        <f>+[5]M12!$X$3</f>
        <v>30</v>
      </c>
      <c r="F12" s="1">
        <f>+[5]M12!$W$5</f>
        <v>30</v>
      </c>
      <c r="G12" s="1">
        <v>0</v>
      </c>
      <c r="H12" s="4">
        <f>+[5]M12!$AC$5</f>
        <v>1.8782439502570674E-2</v>
      </c>
      <c r="I12" s="4">
        <f>+[5]M12!$AD$5</f>
        <v>-8.4030860556471073E-3</v>
      </c>
      <c r="J12" s="3"/>
      <c r="K12" s="3"/>
      <c r="L12">
        <f>+[5]M12!$J$5</f>
        <v>250</v>
      </c>
    </row>
    <row r="13" spans="1:37" x14ac:dyDescent="0.25">
      <c r="B13" s="5" t="s">
        <v>12</v>
      </c>
      <c r="C13" s="1"/>
      <c r="D13" s="1"/>
      <c r="E13" s="1"/>
      <c r="F13" s="1"/>
      <c r="G13" s="1"/>
      <c r="H13" s="2"/>
      <c r="I13" s="2"/>
      <c r="J13" s="3"/>
      <c r="K13" s="3"/>
    </row>
    <row r="14" spans="1:37" x14ac:dyDescent="0.25">
      <c r="B14" s="5" t="s">
        <v>12</v>
      </c>
      <c r="C14" s="1"/>
      <c r="D14" s="1"/>
      <c r="E14" s="1"/>
      <c r="F14" s="1"/>
      <c r="G14" s="1"/>
      <c r="H14" s="2"/>
      <c r="I14" s="2"/>
      <c r="J14" s="3"/>
      <c r="K14" s="3"/>
    </row>
    <row r="15" spans="1:37" x14ac:dyDescent="0.25">
      <c r="A15" t="s">
        <v>18</v>
      </c>
      <c r="B15" t="s">
        <v>13</v>
      </c>
      <c r="C15" s="1" t="s">
        <v>1</v>
      </c>
      <c r="D15" s="1" t="s">
        <v>1</v>
      </c>
      <c r="E15" s="1">
        <f>+[15]M18!$W$3</f>
        <v>35</v>
      </c>
      <c r="F15" s="1">
        <v>20</v>
      </c>
      <c r="G15" s="1"/>
      <c r="H15" s="4"/>
      <c r="I15" s="4"/>
      <c r="J15" s="3"/>
      <c r="K15" s="3"/>
      <c r="L15">
        <f>+[15]M18!$I$5</f>
        <v>250</v>
      </c>
    </row>
    <row r="16" spans="1:37" x14ac:dyDescent="0.25">
      <c r="B16" t="s">
        <v>13</v>
      </c>
      <c r="C16" s="1"/>
      <c r="D16" s="1"/>
      <c r="E16" s="1"/>
      <c r="F16" s="1"/>
      <c r="G16" s="1"/>
      <c r="H16" s="2"/>
      <c r="I16" s="2"/>
      <c r="J16" s="3"/>
      <c r="K16" s="3"/>
    </row>
    <row r="17" spans="1:19" x14ac:dyDescent="0.25">
      <c r="B17" t="s">
        <v>13</v>
      </c>
      <c r="C17" s="1"/>
      <c r="D17" s="1"/>
      <c r="E17" s="1"/>
      <c r="F17" s="1"/>
      <c r="G17" s="1"/>
      <c r="H17" s="2"/>
      <c r="I17" s="2"/>
      <c r="J17" s="3"/>
      <c r="K17" s="3"/>
    </row>
    <row r="18" spans="1:19" x14ac:dyDescent="0.25">
      <c r="B18" t="s">
        <v>13</v>
      </c>
      <c r="C18" s="1"/>
      <c r="D18" s="1"/>
      <c r="E18" s="1"/>
      <c r="F18" s="1"/>
      <c r="G18" s="1"/>
      <c r="H18" s="2"/>
      <c r="I18" s="2"/>
      <c r="J18" s="3"/>
      <c r="K18" s="3"/>
    </row>
    <row r="19" spans="1:19" x14ac:dyDescent="0.25">
      <c r="B19" t="s">
        <v>13</v>
      </c>
      <c r="C19" s="1"/>
      <c r="D19" s="1"/>
      <c r="E19" s="1"/>
      <c r="F19" s="1"/>
      <c r="G19" s="1"/>
      <c r="H19" s="2"/>
      <c r="I19" s="2"/>
      <c r="J19" s="3"/>
      <c r="K19" s="3"/>
    </row>
    <row r="20" spans="1:19" x14ac:dyDescent="0.25">
      <c r="B20" t="s">
        <v>13</v>
      </c>
      <c r="C20" s="1"/>
      <c r="D20" s="1"/>
      <c r="E20" s="1"/>
      <c r="F20" s="1"/>
      <c r="G20" s="1"/>
      <c r="H20" s="2"/>
      <c r="I20" s="2"/>
      <c r="J20" s="3"/>
      <c r="K20" s="3"/>
    </row>
    <row r="21" spans="1:19" x14ac:dyDescent="0.25">
      <c r="A21" t="s">
        <v>19</v>
      </c>
      <c r="B21" s="5" t="s">
        <v>14</v>
      </c>
      <c r="C21" s="1" t="s">
        <v>1</v>
      </c>
      <c r="D21" s="1" t="s">
        <v>1</v>
      </c>
      <c r="E21" s="1">
        <f>+[9]M24!$W$3</f>
        <v>55</v>
      </c>
      <c r="F21" s="1">
        <f>+[9]M24!$V$5</f>
        <v>55</v>
      </c>
      <c r="G21" s="1">
        <f>+[9]M24!$X$5</f>
        <v>0</v>
      </c>
      <c r="H21" s="4">
        <f>+[9]M24!$AB$5</f>
        <v>9.4199138532428048E-3</v>
      </c>
      <c r="I21" s="4">
        <f>+[9]M24!$AC$5</f>
        <v>-1.5111060822415295E-2</v>
      </c>
      <c r="J21" s="3"/>
      <c r="K21" s="3"/>
      <c r="L21">
        <f>+[9]M24!$I$5</f>
        <v>250</v>
      </c>
    </row>
    <row r="22" spans="1:19" x14ac:dyDescent="0.25">
      <c r="B22" s="5" t="s">
        <v>14</v>
      </c>
      <c r="C22" s="1"/>
      <c r="D22" s="1"/>
      <c r="E22" s="1"/>
      <c r="F22" s="1"/>
      <c r="G22" s="1"/>
      <c r="H22" s="2"/>
      <c r="I22" s="2"/>
      <c r="J22" s="3"/>
      <c r="K22" s="3"/>
    </row>
    <row r="23" spans="1:19" x14ac:dyDescent="0.25">
      <c r="B23" s="5" t="s">
        <v>14</v>
      </c>
      <c r="C23" s="1"/>
      <c r="D23" s="1"/>
      <c r="E23" s="1"/>
      <c r="F23" s="1"/>
      <c r="G23" s="1"/>
      <c r="H23" s="2"/>
      <c r="I23" s="2"/>
      <c r="J23" s="3"/>
      <c r="K23" s="3"/>
    </row>
    <row r="24" spans="1:19" x14ac:dyDescent="0.25">
      <c r="B24" s="5" t="s">
        <v>14</v>
      </c>
      <c r="C24" s="1"/>
      <c r="D24" s="1"/>
      <c r="E24" s="1"/>
      <c r="F24" s="1"/>
      <c r="G24" s="1"/>
      <c r="H24" s="2"/>
      <c r="I24" s="2"/>
      <c r="J24" s="3"/>
      <c r="K24" s="3"/>
    </row>
    <row r="28" spans="1:19" ht="15.75" thickBot="1" x14ac:dyDescent="0.3"/>
    <row r="29" spans="1:19" x14ac:dyDescent="0.25">
      <c r="B29" s="6"/>
      <c r="C29" s="7"/>
      <c r="D29" s="36"/>
      <c r="E29" s="8"/>
      <c r="F29" s="40" t="s">
        <v>32</v>
      </c>
      <c r="G29" s="40"/>
      <c r="H29" s="40"/>
      <c r="I29" s="40"/>
      <c r="J29" s="40"/>
      <c r="K29" s="40"/>
      <c r="L29" s="41"/>
      <c r="M29" s="39" t="s">
        <v>27</v>
      </c>
      <c r="N29" s="40"/>
      <c r="O29" s="40"/>
      <c r="P29" s="40"/>
      <c r="Q29" s="40"/>
      <c r="R29" s="40"/>
      <c r="S29" s="41"/>
    </row>
    <row r="30" spans="1:19" ht="15.75" thickBot="1" x14ac:dyDescent="0.3">
      <c r="B30" s="6"/>
      <c r="C30" s="9" t="str">
        <f>+E2</f>
        <v>days return forward</v>
      </c>
      <c r="D30" s="12" t="str">
        <f>+F2</f>
        <v>Moving average FVG 'days)</v>
      </c>
      <c r="E30" s="10" t="s">
        <v>20</v>
      </c>
      <c r="F30" s="31" t="s">
        <v>28</v>
      </c>
      <c r="G30" s="31" t="s">
        <v>30</v>
      </c>
      <c r="H30" s="31" t="s">
        <v>33</v>
      </c>
      <c r="I30" s="32" t="s">
        <v>22</v>
      </c>
      <c r="J30" s="31" t="s">
        <v>34</v>
      </c>
      <c r="K30" s="31" t="s">
        <v>31</v>
      </c>
      <c r="L30" s="35" t="s">
        <v>29</v>
      </c>
      <c r="M30" s="11" t="s">
        <v>28</v>
      </c>
      <c r="N30" s="30" t="s">
        <v>30</v>
      </c>
      <c r="O30" s="30" t="s">
        <v>33</v>
      </c>
      <c r="P30" s="12" t="s">
        <v>22</v>
      </c>
      <c r="Q30" s="30" t="s">
        <v>34</v>
      </c>
      <c r="R30" s="30" t="s">
        <v>31</v>
      </c>
      <c r="S30" s="13" t="s">
        <v>29</v>
      </c>
    </row>
    <row r="31" spans="1:19" x14ac:dyDescent="0.25">
      <c r="A31" t="s">
        <v>10</v>
      </c>
      <c r="B31" s="14" t="str">
        <f>+A4</f>
        <v>model 1</v>
      </c>
      <c r="C31" s="20">
        <f>+E4</f>
        <v>20</v>
      </c>
      <c r="D31" s="33">
        <f>+F4</f>
        <v>20</v>
      </c>
      <c r="E31" s="33">
        <f>+L4</f>
        <v>250</v>
      </c>
      <c r="F31" s="17">
        <f>+[23]M1!$AE$5</f>
        <v>9.5418893329120777E-3</v>
      </c>
      <c r="G31" s="18">
        <f>+[23]M1!$AF$5</f>
        <v>1.3032319966123336E-2</v>
      </c>
      <c r="H31" s="18">
        <f>+[24]M1!$AG$5</f>
        <v>1.4805683916867766E-2</v>
      </c>
      <c r="I31" s="18">
        <f>+[23]M1!$AG$5</f>
        <v>2.406658454853312E-2</v>
      </c>
      <c r="J31" s="18">
        <f>+[24]M1!$AI$5</f>
        <v>3.3327485180198471E-2</v>
      </c>
      <c r="K31" s="18">
        <f>+[23]M1!$AH$5</f>
        <v>3.5100849130942906E-2</v>
      </c>
      <c r="L31" s="19">
        <f>+[23]M1!$AI$5</f>
        <v>3.8591279764154163E-2</v>
      </c>
      <c r="M31" s="18">
        <f>+[23]M1!$AE$10</f>
        <v>-5.806307052843622E-2</v>
      </c>
      <c r="N31" s="18">
        <f>+[23]M1!$AF$10</f>
        <v>-5.3114833753186305E-2</v>
      </c>
      <c r="O31" s="18">
        <f>+[24]M1!$AG$10</f>
        <v>-5.0600810230277085E-2</v>
      </c>
      <c r="P31" s="18">
        <f>+[23]M1!$AG$10</f>
        <v>-3.7472020721751119E-2</v>
      </c>
      <c r="Q31" s="18">
        <f>+[24]M1!$AI$10</f>
        <v>-2.4343231213225153E-2</v>
      </c>
      <c r="R31" s="18">
        <f>+[23]M1!$AH$10</f>
        <v>-2.1829207690315929E-2</v>
      </c>
      <c r="S31" s="19">
        <f>+[23]M1!$AI$10</f>
        <v>-1.6880970915066022E-2</v>
      </c>
    </row>
    <row r="32" spans="1:19" x14ac:dyDescent="0.25">
      <c r="A32" t="s">
        <v>11</v>
      </c>
      <c r="B32" s="14" t="str">
        <f>+A8</f>
        <v>model 2</v>
      </c>
      <c r="C32" s="20">
        <f>+E8</f>
        <v>20</v>
      </c>
      <c r="D32" s="33">
        <f>+F8</f>
        <v>20</v>
      </c>
      <c r="E32" s="33">
        <f>+L8</f>
        <v>250</v>
      </c>
      <c r="F32" s="22">
        <f>+[3]M6!$AF$5</f>
        <v>2.5693152208994575E-3</v>
      </c>
      <c r="G32" s="23">
        <f>+[3]M6!$AG$5</f>
        <v>4.9321304033584108E-3</v>
      </c>
      <c r="H32" s="23">
        <f>+[25]M6!$AH$5</f>
        <v>6.1325929557367494E-3</v>
      </c>
      <c r="I32" s="23">
        <f>+[3]M6!$AH$5</f>
        <v>1.2401675173712517E-2</v>
      </c>
      <c r="J32" s="23">
        <f>+[25]M6!$AJ$5</f>
        <v>1.8670757391688286E-2</v>
      </c>
      <c r="K32" s="23">
        <f>+[3]M6!$AI$5</f>
        <v>1.9871219944066626E-2</v>
      </c>
      <c r="L32" s="24">
        <f>+[3]M6!$AJ$5</f>
        <v>2.2234035126525577E-2</v>
      </c>
      <c r="M32" s="23">
        <f>+[3]M6!$AF$10</f>
        <v>-1.7634485015338382E-2</v>
      </c>
      <c r="N32" s="23">
        <f>+[3]M6!$AG$10</f>
        <v>-1.5342263079661763E-2</v>
      </c>
      <c r="O32" s="23">
        <f>+[25]M6!$AH$10</f>
        <v>-1.417766645105187E-2</v>
      </c>
      <c r="P32" s="23">
        <f>+[3]M6!$AH$10</f>
        <v>-8.0958840572002005E-3</v>
      </c>
      <c r="Q32" s="23">
        <f>+[25]M6!$AJ$10</f>
        <v>-2.0141016633485314E-3</v>
      </c>
      <c r="R32" s="23">
        <f>+[3]M6!$AI$10</f>
        <v>-8.4950503473863771E-4</v>
      </c>
      <c r="S32" s="24">
        <f>+[3]M6!$AJ$10</f>
        <v>1.4427169009379789E-3</v>
      </c>
    </row>
    <row r="33" spans="1:19" x14ac:dyDescent="0.25">
      <c r="A33" t="s">
        <v>12</v>
      </c>
      <c r="B33" s="14" t="str">
        <f>+A12</f>
        <v>model 3</v>
      </c>
      <c r="C33" s="20">
        <f>+E12</f>
        <v>30</v>
      </c>
      <c r="D33" s="33">
        <f>+F12</f>
        <v>30</v>
      </c>
      <c r="E33" s="33">
        <f>+L12</f>
        <v>250</v>
      </c>
      <c r="F33" s="22">
        <f>+[5]M12!AF5</f>
        <v>9.2443762395481004E-3</v>
      </c>
      <c r="G33" s="23">
        <f>+[5]M12!AG5</f>
        <v>1.1536468961669804E-2</v>
      </c>
      <c r="H33" s="23">
        <f>+[5]M12!$AH$5</f>
        <v>1.2700999941457444E-2</v>
      </c>
      <c r="I33" s="23">
        <f>+[5]M12!$AI$5</f>
        <v>1.8782439502570674E-2</v>
      </c>
      <c r="J33" s="23">
        <f>+[5]M12!$AJ$5</f>
        <v>2.4863879063683904E-2</v>
      </c>
      <c r="K33" s="23">
        <f>+[5]M12!$AK$5</f>
        <v>2.6028410043471544E-2</v>
      </c>
      <c r="L33" s="24">
        <f>+[5]M12!$AL$5</f>
        <v>2.8320502765593246E-2</v>
      </c>
      <c r="M33" s="23">
        <f>+[5]M12!$AF$10</f>
        <v>-1.9430506175251334E-2</v>
      </c>
      <c r="N33" s="23">
        <f>+[5]M12!$AG$10</f>
        <v>-1.6780505991470476E-2</v>
      </c>
      <c r="O33" s="23">
        <f>+[5]M12!$AH$10</f>
        <v>-1.5434134930356006E-2</v>
      </c>
      <c r="P33" s="23">
        <f>+[5]M12!$AI$10</f>
        <v>-8.4030860556471073E-3</v>
      </c>
      <c r="Q33" s="23">
        <f>+[5]M12!$AJ$10</f>
        <v>-1.3720371809382093E-3</v>
      </c>
      <c r="R33" s="23">
        <f>+[5]M12!$AK$10</f>
        <v>-2.566611982374005E-5</v>
      </c>
      <c r="S33" s="24">
        <f>+[5]M12!$AL$10</f>
        <v>2.6243340639571216E-3</v>
      </c>
    </row>
    <row r="34" spans="1:19" x14ac:dyDescent="0.25">
      <c r="A34" t="s">
        <v>13</v>
      </c>
      <c r="B34" s="14" t="str">
        <f>+A15</f>
        <v>model 4</v>
      </c>
      <c r="C34" s="20">
        <f>+E15</f>
        <v>35</v>
      </c>
      <c r="D34" s="33">
        <f>+[15]M18!$V$5</f>
        <v>35</v>
      </c>
      <c r="E34" s="33">
        <f>+L15</f>
        <v>250</v>
      </c>
      <c r="F34" s="22">
        <f>+[15]M18!AE5</f>
        <v>-2.9036336531705325E-3</v>
      </c>
      <c r="G34" s="23">
        <f>+[15]M18!AF5</f>
        <v>-1.0041595213644561E-3</v>
      </c>
      <c r="H34" s="23">
        <f>+[15]M18!AG5</f>
        <v>-3.9104115688789153E-5</v>
      </c>
      <c r="I34" s="23">
        <f>+[15]M18!AH5</f>
        <v>5.000629669506363E-3</v>
      </c>
      <c r="J34" s="23">
        <f>+[15]M18!AI5</f>
        <v>1.0040363454701516E-2</v>
      </c>
      <c r="K34" s="23">
        <f>+[15]M18!AJ5</f>
        <v>1.1005418860377182E-2</v>
      </c>
      <c r="L34" s="24">
        <f>+[15]M18!AK5</f>
        <v>1.2904892992183259E-2</v>
      </c>
      <c r="M34" s="23">
        <f>+[15]M18!AE10</f>
        <v>-3.0991396383521323E-2</v>
      </c>
      <c r="N34" s="23">
        <f>+[15]M18!AF10</f>
        <v>-2.818787096255566E-2</v>
      </c>
      <c r="O34" s="23">
        <f>+[15]M18!AG10</f>
        <v>-2.67634991760973E-2</v>
      </c>
      <c r="P34" s="23">
        <f>+[15]M18!AH10</f>
        <v>-1.9325113180148075E-2</v>
      </c>
      <c r="Q34" s="23">
        <f>+[15]M18!AI10</f>
        <v>-1.188672718419885E-2</v>
      </c>
      <c r="R34" s="23">
        <f>+[15]M18!AJ10</f>
        <v>-1.0462355397740489E-2</v>
      </c>
      <c r="S34" s="24">
        <f>+[15]M18!AK10</f>
        <v>-7.6588299767748249E-3</v>
      </c>
    </row>
    <row r="35" spans="1:19" ht="15.75" thickBot="1" x14ac:dyDescent="0.3">
      <c r="A35" t="s">
        <v>14</v>
      </c>
      <c r="B35" s="14" t="str">
        <f>+A21</f>
        <v>model 5</v>
      </c>
      <c r="C35" s="25">
        <f>+E21</f>
        <v>55</v>
      </c>
      <c r="D35" s="34">
        <f>+F21</f>
        <v>55</v>
      </c>
      <c r="E35" s="34">
        <f>+L21</f>
        <v>250</v>
      </c>
      <c r="F35" s="27">
        <f>+[9]M24!$AE$5</f>
        <v>-2.6118021121940664E-3</v>
      </c>
      <c r="G35" s="28">
        <f>+[9]M24!$AF$5</f>
        <v>2.7954048415122779E-4</v>
      </c>
      <c r="H35" s="28">
        <f>+[26]M24!$AG$5</f>
        <v>1.7485290613266603E-3</v>
      </c>
      <c r="I35" s="28">
        <f>+[9]M24!$AG$5</f>
        <v>9.4199138532428048E-3</v>
      </c>
      <c r="J35" s="28">
        <f>+[26]M24!$AI$5</f>
        <v>1.7091298645158948E-2</v>
      </c>
      <c r="K35" s="28">
        <f>+[9]M24!$AH$5</f>
        <v>1.8560287222334382E-2</v>
      </c>
      <c r="L35" s="29">
        <f>+[9]M24!$AI$5</f>
        <v>2.1451629818679676E-2</v>
      </c>
      <c r="M35" s="28">
        <f>+[9]M24!$AE$10</f>
        <v>-2.7895480793133389E-2</v>
      </c>
      <c r="N35" s="28">
        <f>+[9]M24!$AF$10</f>
        <v>-2.4823255838929817E-2</v>
      </c>
      <c r="O35" s="28">
        <f>+[26]M24!$AG$10</f>
        <v>-2.326236735413284E-2</v>
      </c>
      <c r="P35" s="28">
        <f>+[9]M24!$AG$10</f>
        <v>-1.5111060822415295E-2</v>
      </c>
      <c r="Q35" s="28">
        <f>+[26]M24!$AI$10</f>
        <v>-6.9597542906977491E-3</v>
      </c>
      <c r="R35" s="28">
        <f>+[9]M24!$AH$10</f>
        <v>-5.3988658059007742E-3</v>
      </c>
      <c r="S35" s="29">
        <f>+[9]M24!$AI$10</f>
        <v>-2.3266408516972002E-3</v>
      </c>
    </row>
  </sheetData>
  <mergeCells count="2">
    <mergeCell ref="F29:L29"/>
    <mergeCell ref="M29:S2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017D-E99B-47A2-BA45-2F99D5AB213A}">
  <dimension ref="D4:T11"/>
  <sheetViews>
    <sheetView tabSelected="1" workbookViewId="0">
      <selection activeCell="F22" sqref="F22"/>
    </sheetView>
    <sheetView workbookViewId="1"/>
  </sheetViews>
  <sheetFormatPr defaultRowHeight="15" x14ac:dyDescent="0.25"/>
  <cols>
    <col min="1" max="3" width="9.140625" style="6"/>
    <col min="4" max="4" width="8.140625" style="6" bestFit="1" customWidth="1"/>
    <col min="5" max="5" width="14.140625" style="6" bestFit="1" customWidth="1"/>
    <col min="6" max="6" width="15.28515625" style="6" bestFit="1" customWidth="1"/>
    <col min="7" max="8" width="6.85546875" style="6" bestFit="1" customWidth="1"/>
    <col min="9" max="9" width="6.140625" style="6" bestFit="1" customWidth="1"/>
    <col min="10" max="10" width="8" style="6" bestFit="1" customWidth="1"/>
    <col min="11" max="13" width="6.140625" style="6" bestFit="1" customWidth="1"/>
    <col min="14" max="16" width="6.85546875" style="6" bestFit="1" customWidth="1"/>
    <col min="17" max="17" width="8" style="6" bestFit="1" customWidth="1"/>
    <col min="18" max="20" width="6.85546875" style="6" bestFit="1" customWidth="1"/>
    <col min="21" max="16384" width="9.140625" style="6"/>
  </cols>
  <sheetData>
    <row r="4" spans="4:20" ht="15.75" thickBot="1" x14ac:dyDescent="0.3"/>
    <row r="5" spans="4:20" x14ac:dyDescent="0.25">
      <c r="E5" s="37" t="s">
        <v>35</v>
      </c>
      <c r="F5" s="38" t="s">
        <v>35</v>
      </c>
      <c r="G5" s="39" t="s">
        <v>39</v>
      </c>
      <c r="H5" s="40"/>
      <c r="I5" s="40"/>
      <c r="J5" s="40"/>
      <c r="K5" s="40"/>
      <c r="L5" s="40"/>
      <c r="M5" s="41"/>
      <c r="N5" s="39" t="s">
        <v>40</v>
      </c>
      <c r="O5" s="40"/>
      <c r="P5" s="40"/>
      <c r="Q5" s="40"/>
      <c r="R5" s="40"/>
      <c r="S5" s="40"/>
      <c r="T5" s="41"/>
    </row>
    <row r="6" spans="4:20" ht="15.75" thickBot="1" x14ac:dyDescent="0.3">
      <c r="E6" s="9" t="s">
        <v>36</v>
      </c>
      <c r="F6" s="10" t="s">
        <v>37</v>
      </c>
      <c r="G6" s="43">
        <v>0.99</v>
      </c>
      <c r="H6" s="44">
        <v>0.95</v>
      </c>
      <c r="I6" s="61">
        <v>0.9</v>
      </c>
      <c r="J6" s="62" t="s">
        <v>38</v>
      </c>
      <c r="K6" s="61">
        <f>+I6</f>
        <v>0.9</v>
      </c>
      <c r="L6" s="44">
        <f>+H6</f>
        <v>0.95</v>
      </c>
      <c r="M6" s="45">
        <f>+G6</f>
        <v>0.99</v>
      </c>
      <c r="N6" s="43">
        <v>0.99</v>
      </c>
      <c r="O6" s="44">
        <v>0.95</v>
      </c>
      <c r="P6" s="63">
        <v>0.9</v>
      </c>
      <c r="Q6" s="64" t="s">
        <v>38</v>
      </c>
      <c r="R6" s="63">
        <f>+P6</f>
        <v>0.9</v>
      </c>
      <c r="S6" s="44">
        <f>+O6</f>
        <v>0.95</v>
      </c>
      <c r="T6" s="45">
        <f>+N6</f>
        <v>0.99</v>
      </c>
    </row>
    <row r="7" spans="4:20" x14ac:dyDescent="0.25">
      <c r="D7" s="46" t="str">
        <f>+'15 April 2021'!B31</f>
        <v>model 1</v>
      </c>
      <c r="E7" s="15">
        <f>+'15 April 2021'!C31</f>
        <v>20</v>
      </c>
      <c r="F7" s="16">
        <f>+'15 April 2021'!D31</f>
        <v>20</v>
      </c>
      <c r="G7" s="47">
        <f>+'15 April 2021'!F31</f>
        <v>9.5418893329120777E-3</v>
      </c>
      <c r="H7" s="48">
        <f>+'15 April 2021'!G31</f>
        <v>1.3032319966123336E-2</v>
      </c>
      <c r="I7" s="55">
        <f>+'15 April 2021'!H31</f>
        <v>1.4805683916867766E-2</v>
      </c>
      <c r="J7" s="56">
        <f>+'15 April 2021'!I31</f>
        <v>2.406658454853312E-2</v>
      </c>
      <c r="K7" s="55">
        <f>+'15 April 2021'!J31</f>
        <v>3.3327485180198471E-2</v>
      </c>
      <c r="L7" s="48">
        <f>+'15 April 2021'!K31</f>
        <v>3.5100849130942906E-2</v>
      </c>
      <c r="M7" s="49">
        <f>+'15 April 2021'!L31</f>
        <v>3.8591279764154163E-2</v>
      </c>
      <c r="N7" s="47">
        <f>+'15 April 2021'!M31</f>
        <v>-5.806307052843622E-2</v>
      </c>
      <c r="O7" s="48">
        <f>+'15 April 2021'!N31</f>
        <v>-5.3114833753186305E-2</v>
      </c>
      <c r="P7" s="65">
        <f>+'15 April 2021'!O31</f>
        <v>-5.0600810230277085E-2</v>
      </c>
      <c r="Q7" s="66">
        <f>+'15 April 2021'!P31</f>
        <v>-3.7472020721751119E-2</v>
      </c>
      <c r="R7" s="65">
        <f>+'15 April 2021'!Q31</f>
        <v>-2.4343231213225153E-2</v>
      </c>
      <c r="S7" s="48">
        <f>+'15 April 2021'!R31</f>
        <v>-2.1829207690315929E-2</v>
      </c>
      <c r="T7" s="49">
        <f>+'15 April 2021'!S31</f>
        <v>-1.6880970915066022E-2</v>
      </c>
    </row>
    <row r="8" spans="4:20" x14ac:dyDescent="0.25">
      <c r="D8" s="46" t="str">
        <f>+'15 April 2021'!B32</f>
        <v>model 2</v>
      </c>
      <c r="E8" s="20">
        <f>+'15 April 2021'!C32</f>
        <v>20</v>
      </c>
      <c r="F8" s="21">
        <f>+'15 April 2021'!D32</f>
        <v>20</v>
      </c>
      <c r="G8" s="50">
        <f>+'15 April 2021'!F32</f>
        <v>2.5693152208994575E-3</v>
      </c>
      <c r="H8" s="51">
        <f>+'15 April 2021'!G32</f>
        <v>4.9321304033584108E-3</v>
      </c>
      <c r="I8" s="57">
        <f>+'15 April 2021'!H32</f>
        <v>6.1325929557367494E-3</v>
      </c>
      <c r="J8" s="58">
        <f>+'15 April 2021'!I32</f>
        <v>1.2401675173712517E-2</v>
      </c>
      <c r="K8" s="57">
        <f>+'15 April 2021'!J32</f>
        <v>1.8670757391688286E-2</v>
      </c>
      <c r="L8" s="51">
        <f>+'15 April 2021'!K32</f>
        <v>1.9871219944066626E-2</v>
      </c>
      <c r="M8" s="42">
        <f>+'15 April 2021'!L32</f>
        <v>2.2234035126525577E-2</v>
      </c>
      <c r="N8" s="50">
        <f>+'15 April 2021'!M32</f>
        <v>-1.7634485015338382E-2</v>
      </c>
      <c r="O8" s="51">
        <f>+'15 April 2021'!N32</f>
        <v>-1.5342263079661763E-2</v>
      </c>
      <c r="P8" s="67">
        <f>+'15 April 2021'!O32</f>
        <v>-1.417766645105187E-2</v>
      </c>
      <c r="Q8" s="68">
        <f>+'15 April 2021'!P32</f>
        <v>-8.0958840572002005E-3</v>
      </c>
      <c r="R8" s="67">
        <f>+'15 April 2021'!Q32</f>
        <v>-2.0141016633485314E-3</v>
      </c>
      <c r="S8" s="51">
        <f>+'15 April 2021'!R32</f>
        <v>-8.4950503473863771E-4</v>
      </c>
      <c r="T8" s="42">
        <f>+'15 April 2021'!S32</f>
        <v>1.4427169009379789E-3</v>
      </c>
    </row>
    <row r="9" spans="4:20" x14ac:dyDescent="0.25">
      <c r="D9" s="46" t="str">
        <f>+'15 April 2021'!B33</f>
        <v>model 3</v>
      </c>
      <c r="E9" s="20">
        <f>+'15 April 2021'!C33</f>
        <v>30</v>
      </c>
      <c r="F9" s="21">
        <f>+'15 April 2021'!D33</f>
        <v>30</v>
      </c>
      <c r="G9" s="50">
        <f>+'15 April 2021'!F33</f>
        <v>9.2443762395481004E-3</v>
      </c>
      <c r="H9" s="51">
        <f>+'15 April 2021'!G33</f>
        <v>1.1536468961669804E-2</v>
      </c>
      <c r="I9" s="57">
        <f>+'15 April 2021'!H33</f>
        <v>1.2700999941457444E-2</v>
      </c>
      <c r="J9" s="58">
        <f>+'15 April 2021'!I33</f>
        <v>1.8782439502570674E-2</v>
      </c>
      <c r="K9" s="57">
        <f>+'15 April 2021'!J33</f>
        <v>2.4863879063683904E-2</v>
      </c>
      <c r="L9" s="51">
        <f>+'15 April 2021'!K33</f>
        <v>2.6028410043471544E-2</v>
      </c>
      <c r="M9" s="42">
        <f>+'15 April 2021'!L33</f>
        <v>2.8320502765593246E-2</v>
      </c>
      <c r="N9" s="50">
        <f>+'15 April 2021'!M33</f>
        <v>-1.9430506175251334E-2</v>
      </c>
      <c r="O9" s="51">
        <f>+'15 April 2021'!N33</f>
        <v>-1.6780505991470476E-2</v>
      </c>
      <c r="P9" s="67">
        <f>+'15 April 2021'!O33</f>
        <v>-1.5434134930356006E-2</v>
      </c>
      <c r="Q9" s="68">
        <f>+'15 April 2021'!P33</f>
        <v>-8.4030860556471073E-3</v>
      </c>
      <c r="R9" s="67">
        <f>+'15 April 2021'!Q33</f>
        <v>-1.3720371809382093E-3</v>
      </c>
      <c r="S9" s="51">
        <f>+'15 April 2021'!R33</f>
        <v>-2.566611982374005E-5</v>
      </c>
      <c r="T9" s="42">
        <f>+'15 April 2021'!S33</f>
        <v>2.6243340639571216E-3</v>
      </c>
    </row>
    <row r="10" spans="4:20" x14ac:dyDescent="0.25">
      <c r="D10" s="46" t="str">
        <f>+'15 April 2021'!B34</f>
        <v>model 4</v>
      </c>
      <c r="E10" s="20">
        <f>+'15 April 2021'!C34</f>
        <v>35</v>
      </c>
      <c r="F10" s="21">
        <f>+'15 April 2021'!D34</f>
        <v>35</v>
      </c>
      <c r="G10" s="50">
        <f>+'15 April 2021'!F34</f>
        <v>-2.9036336531705325E-3</v>
      </c>
      <c r="H10" s="51">
        <f>+'15 April 2021'!G34</f>
        <v>-1.0041595213644561E-3</v>
      </c>
      <c r="I10" s="57">
        <f>+'15 April 2021'!H34</f>
        <v>-3.9104115688789153E-5</v>
      </c>
      <c r="J10" s="58">
        <f>+'15 April 2021'!I34</f>
        <v>5.000629669506363E-3</v>
      </c>
      <c r="K10" s="57">
        <f>+'15 April 2021'!J34</f>
        <v>1.0040363454701516E-2</v>
      </c>
      <c r="L10" s="51">
        <f>+'15 April 2021'!K34</f>
        <v>1.1005418860377182E-2</v>
      </c>
      <c r="M10" s="42">
        <f>+'15 April 2021'!L34</f>
        <v>1.2904892992183259E-2</v>
      </c>
      <c r="N10" s="50">
        <f>+'15 April 2021'!M34</f>
        <v>-3.0991396383521323E-2</v>
      </c>
      <c r="O10" s="51">
        <f>+'15 April 2021'!N34</f>
        <v>-2.818787096255566E-2</v>
      </c>
      <c r="P10" s="67">
        <f>+'15 April 2021'!O34</f>
        <v>-2.67634991760973E-2</v>
      </c>
      <c r="Q10" s="68">
        <f>+'15 April 2021'!P34</f>
        <v>-1.9325113180148075E-2</v>
      </c>
      <c r="R10" s="67">
        <f>+'15 April 2021'!Q34</f>
        <v>-1.188672718419885E-2</v>
      </c>
      <c r="S10" s="51">
        <f>+'15 April 2021'!R34</f>
        <v>-1.0462355397740489E-2</v>
      </c>
      <c r="T10" s="42">
        <f>+'15 April 2021'!S34</f>
        <v>-7.6588299767748249E-3</v>
      </c>
    </row>
    <row r="11" spans="4:20" ht="15.75" thickBot="1" x14ac:dyDescent="0.3">
      <c r="D11" s="46" t="str">
        <f>+'15 April 2021'!B35</f>
        <v>model 5</v>
      </c>
      <c r="E11" s="25">
        <f>+'15 April 2021'!C35</f>
        <v>55</v>
      </c>
      <c r="F11" s="26">
        <f>+'15 April 2021'!D35</f>
        <v>55</v>
      </c>
      <c r="G11" s="52">
        <f>+'15 April 2021'!F35</f>
        <v>-2.6118021121940664E-3</v>
      </c>
      <c r="H11" s="53">
        <f>+'15 April 2021'!G35</f>
        <v>2.7954048415122779E-4</v>
      </c>
      <c r="I11" s="59">
        <f>+'15 April 2021'!H35</f>
        <v>1.7485290613266603E-3</v>
      </c>
      <c r="J11" s="60">
        <f>+'15 April 2021'!I35</f>
        <v>9.4199138532428048E-3</v>
      </c>
      <c r="K11" s="59">
        <f>+'15 April 2021'!J35</f>
        <v>1.7091298645158948E-2</v>
      </c>
      <c r="L11" s="53">
        <f>+'15 April 2021'!K35</f>
        <v>1.8560287222334382E-2</v>
      </c>
      <c r="M11" s="54">
        <f>+'15 April 2021'!L35</f>
        <v>2.1451629818679676E-2</v>
      </c>
      <c r="N11" s="52">
        <f>+'15 April 2021'!M35</f>
        <v>-2.7895480793133389E-2</v>
      </c>
      <c r="O11" s="53">
        <f>+'15 April 2021'!N35</f>
        <v>-2.4823255838929817E-2</v>
      </c>
      <c r="P11" s="69">
        <f>+'15 April 2021'!O35</f>
        <v>-2.326236735413284E-2</v>
      </c>
      <c r="Q11" s="70">
        <f>+'15 April 2021'!P35</f>
        <v>-1.5111060822415295E-2</v>
      </c>
      <c r="R11" s="69">
        <f>+'15 April 2021'!Q35</f>
        <v>-6.9597542906977491E-3</v>
      </c>
      <c r="S11" s="53">
        <f>+'15 April 2021'!R35</f>
        <v>-5.3988658059007742E-3</v>
      </c>
      <c r="T11" s="54">
        <f>+'15 April 2021'!S35</f>
        <v>-2.3266408516972002E-3</v>
      </c>
    </row>
  </sheetData>
  <mergeCells count="2">
    <mergeCell ref="G5:M5"/>
    <mergeCell ref="N5:T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15 April 2021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Sweerts</dc:creator>
  <cp:lastModifiedBy>Jeroen Sweerts</cp:lastModifiedBy>
  <dcterms:created xsi:type="dcterms:W3CDTF">2021-04-03T16:50:30Z</dcterms:created>
  <dcterms:modified xsi:type="dcterms:W3CDTF">2021-04-17T22:44:45Z</dcterms:modified>
</cp:coreProperties>
</file>