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9.xml" ContentType="application/vnd.openxmlformats-officedocument.drawingml.chartshap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2\"/>
    </mc:Choice>
  </mc:AlternateContent>
  <xr:revisionPtr revIDLastSave="0" documentId="13_ncr:1_{B0AB49AC-6494-4F9B-A152-F9B330B04C09}" xr6:coauthVersionLast="41" xr6:coauthVersionMax="41" xr10:uidLastSave="{00000000-0000-0000-0000-000000000000}"/>
  <bookViews>
    <workbookView xWindow="-120" yWindow="-120" windowWidth="29040" windowHeight="15840" firstSheet="5" activeTab="14" xr2:uid="{05D36971-A15E-4E93-B12D-BC8264AFF402}"/>
  </bookViews>
  <sheets>
    <sheet name="trades" sheetId="4" r:id="rId1"/>
    <sheet name="15 Feb 2019" sheetId="1" r:id="rId2"/>
    <sheet name="19 Feb 2019" sheetId="2" r:id="rId3"/>
    <sheet name="20 Feb 2019" sheetId="3" r:id="rId4"/>
    <sheet name="21 Feb 2019" sheetId="5" r:id="rId5"/>
    <sheet name="22 Feb 2019" sheetId="6" r:id="rId6"/>
    <sheet name="25 Feb 2019" sheetId="7" r:id="rId7"/>
    <sheet name="26 Feb 2019" sheetId="8" r:id="rId8"/>
    <sheet name="27 Feb 2019" sheetId="10" r:id="rId9"/>
    <sheet name="11 Mar 2019" sheetId="12" r:id="rId10"/>
    <sheet name="13 Mar 2019" sheetId="14" r:id="rId11"/>
    <sheet name="14 Mar 2019" sheetId="15" r:id="rId12"/>
    <sheet name="19 Mar 2019" sheetId="16" r:id="rId13"/>
    <sheet name="21 Mar 2019" sheetId="17" r:id="rId14"/>
    <sheet name="8 April 2019" sheetId="18" r:id="rId15"/>
  </sheets>
  <definedNames>
    <definedName name="_xlnm._FilterDatabase" localSheetId="0" hidden="1">trades!$A$1:$I$85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8" l="1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L25" i="18" s="1"/>
  <c r="K2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J30" i="18"/>
  <c r="I30" i="18"/>
  <c r="G86" i="4"/>
  <c r="F86" i="4"/>
  <c r="H86" i="4" l="1"/>
  <c r="I86" i="4" s="1"/>
  <c r="K30" i="18"/>
  <c r="C63" i="4"/>
  <c r="E62" i="4"/>
  <c r="E63" i="4" s="1"/>
  <c r="C62" i="4"/>
  <c r="C59" i="4"/>
  <c r="E58" i="4"/>
  <c r="E59" i="4" s="1"/>
  <c r="C58" i="4"/>
  <c r="C40" i="4"/>
  <c r="E39" i="4"/>
  <c r="E40" i="4" s="1"/>
  <c r="C39" i="4"/>
  <c r="A29" i="4"/>
  <c r="A30" i="4" s="1"/>
  <c r="E29" i="4"/>
  <c r="E30" i="4" s="1"/>
  <c r="C30" i="4"/>
  <c r="C29" i="4"/>
  <c r="A17" i="4"/>
  <c r="A18" i="4" s="1"/>
  <c r="C18" i="4"/>
  <c r="C17" i="4"/>
  <c r="A12" i="4"/>
  <c r="G63" i="4"/>
  <c r="G18" i="4"/>
  <c r="G40" i="4"/>
  <c r="F59" i="4"/>
  <c r="F40" i="4"/>
  <c r="G62" i="4"/>
  <c r="F17" i="4"/>
  <c r="G59" i="4"/>
  <c r="G58" i="4"/>
  <c r="F63" i="4"/>
  <c r="F29" i="4"/>
  <c r="G17" i="4"/>
  <c r="G29" i="4"/>
  <c r="F58" i="4"/>
  <c r="G12" i="4"/>
  <c r="F18" i="4"/>
  <c r="F30" i="4"/>
  <c r="F39" i="4"/>
  <c r="G39" i="4"/>
  <c r="F12" i="4"/>
  <c r="G30" i="4"/>
  <c r="F62" i="4"/>
  <c r="H63" i="4" l="1"/>
  <c r="I63" i="4" s="1"/>
  <c r="H62" i="4"/>
  <c r="I62" i="4" s="1"/>
  <c r="H59" i="4"/>
  <c r="I59" i="4" s="1"/>
  <c r="H58" i="4"/>
  <c r="I58" i="4" s="1"/>
  <c r="H40" i="4"/>
  <c r="I40" i="4" s="1"/>
  <c r="H39" i="4"/>
  <c r="I39" i="4" s="1"/>
  <c r="H18" i="4"/>
  <c r="I18" i="4" s="1"/>
  <c r="H17" i="4"/>
  <c r="I17" i="4" s="1"/>
  <c r="H30" i="4"/>
  <c r="I30" i="4" s="1"/>
  <c r="H29" i="4"/>
  <c r="I29" i="4" s="1"/>
  <c r="H12" i="4"/>
  <c r="C12" i="4"/>
  <c r="G11" i="4"/>
  <c r="F11" i="4"/>
  <c r="I12" i="4" l="1"/>
  <c r="H11" i="4"/>
  <c r="C11" i="4"/>
  <c r="C5" i="4"/>
  <c r="C4" i="4"/>
  <c r="C57" i="4"/>
  <c r="C38" i="4"/>
  <c r="C28" i="4"/>
  <c r="C16" i="4"/>
  <c r="C10" i="4"/>
  <c r="I10" i="4" s="1"/>
  <c r="A10" i="4"/>
  <c r="C3" i="4"/>
  <c r="G4" i="4"/>
  <c r="F4" i="4"/>
  <c r="F5" i="4"/>
  <c r="G5" i="4"/>
  <c r="H5" i="4" l="1"/>
  <c r="I5" i="4" s="1"/>
  <c r="H4" i="4"/>
  <c r="I4" i="4" s="1"/>
  <c r="I11" i="4"/>
  <c r="G85" i="4"/>
  <c r="F85" i="4"/>
  <c r="H85" i="4" l="1"/>
  <c r="I85" i="4" s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" i="17"/>
  <c r="J25" i="17"/>
  <c r="J22" i="17"/>
  <c r="J21" i="17"/>
  <c r="J20" i="17"/>
  <c r="K20" i="17" s="1"/>
  <c r="J19" i="17"/>
  <c r="J18" i="17"/>
  <c r="J17" i="17"/>
  <c r="K17" i="17" s="1"/>
  <c r="J16" i="17"/>
  <c r="J15" i="17"/>
  <c r="J14" i="17"/>
  <c r="J13" i="17"/>
  <c r="K13" i="17" s="1"/>
  <c r="J12" i="17"/>
  <c r="K12" i="17" s="1"/>
  <c r="J11" i="17"/>
  <c r="J10" i="17"/>
  <c r="J9" i="17"/>
  <c r="J8" i="17"/>
  <c r="K8" i="17" s="1"/>
  <c r="J7" i="17"/>
  <c r="J6" i="17"/>
  <c r="J5" i="17"/>
  <c r="J4" i="17"/>
  <c r="K4" i="17" s="1"/>
  <c r="J3" i="17"/>
  <c r="J2" i="17"/>
  <c r="K5" i="17"/>
  <c r="K9" i="17"/>
  <c r="K21" i="17"/>
  <c r="K2" i="17"/>
  <c r="K16" i="17"/>
  <c r="K25" i="17"/>
  <c r="J30" i="17"/>
  <c r="I30" i="17"/>
  <c r="K24" i="17"/>
  <c r="K23" i="17"/>
  <c r="K22" i="17"/>
  <c r="K19" i="17"/>
  <c r="K18" i="17"/>
  <c r="K15" i="17"/>
  <c r="K14" i="17"/>
  <c r="K11" i="17"/>
  <c r="K10" i="17"/>
  <c r="K7" i="17"/>
  <c r="K6" i="17"/>
  <c r="K3" i="17"/>
  <c r="K30" i="17" l="1"/>
  <c r="A83" i="4"/>
  <c r="A84" i="4" s="1"/>
  <c r="A85" i="4" s="1"/>
  <c r="J30" i="16"/>
  <c r="I30" i="16"/>
  <c r="K30" i="16" s="1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2" i="16"/>
  <c r="F84" i="4"/>
  <c r="G82" i="4"/>
  <c r="F82" i="4"/>
  <c r="G79" i="4"/>
  <c r="F81" i="4"/>
  <c r="G80" i="4"/>
  <c r="G84" i="4"/>
  <c r="F83" i="4"/>
  <c r="F79" i="4"/>
  <c r="F80" i="4"/>
  <c r="G81" i="4"/>
  <c r="G83" i="4"/>
  <c r="H84" i="4" l="1"/>
  <c r="I84" i="4" s="1"/>
  <c r="H83" i="4"/>
  <c r="I83" i="4" s="1"/>
  <c r="H82" i="4"/>
  <c r="I82" i="4" s="1"/>
  <c r="H81" i="4"/>
  <c r="I81" i="4" s="1"/>
  <c r="H79" i="4"/>
  <c r="I79" i="4" s="1"/>
  <c r="H80" i="4"/>
  <c r="I80" i="4" s="1"/>
  <c r="A75" i="4"/>
  <c r="A76" i="4" s="1"/>
  <c r="A77" i="4" s="1"/>
  <c r="A78" i="4" s="1"/>
  <c r="A79" i="4" s="1"/>
  <c r="A80" i="4" s="1"/>
  <c r="A81" i="4" s="1"/>
  <c r="J30" i="15"/>
  <c r="I30" i="15"/>
  <c r="K30" i="15" s="1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F74" i="4"/>
  <c r="F78" i="4"/>
  <c r="G78" i="4"/>
  <c r="G77" i="4"/>
  <c r="F75" i="4"/>
  <c r="G75" i="4"/>
  <c r="G74" i="4"/>
  <c r="F77" i="4"/>
  <c r="G76" i="4"/>
  <c r="F76" i="4"/>
  <c r="H78" i="4" l="1"/>
  <c r="I78" i="4" s="1"/>
  <c r="H77" i="4"/>
  <c r="I77" i="4" s="1"/>
  <c r="H76" i="4"/>
  <c r="I76" i="4" s="1"/>
  <c r="H75" i="4"/>
  <c r="I75" i="4" s="1"/>
  <c r="H74" i="4"/>
  <c r="I74" i="4" s="1"/>
  <c r="A71" i="4"/>
  <c r="A72" i="4" s="1"/>
  <c r="A73" i="4" s="1"/>
  <c r="B3" i="14"/>
  <c r="B3" i="15" s="1"/>
  <c r="B3" i="16" s="1"/>
  <c r="B4" i="14"/>
  <c r="B4" i="15" s="1"/>
  <c r="B4" i="16" s="1"/>
  <c r="B5" i="14"/>
  <c r="B5" i="15" s="1"/>
  <c r="B5" i="16" s="1"/>
  <c r="B6" i="14"/>
  <c r="B6" i="15" s="1"/>
  <c r="B6" i="16" s="1"/>
  <c r="B7" i="14"/>
  <c r="B7" i="15" s="1"/>
  <c r="B7" i="16" s="1"/>
  <c r="B8" i="14"/>
  <c r="B8" i="15" s="1"/>
  <c r="B8" i="16" s="1"/>
  <c r="B9" i="14"/>
  <c r="B9" i="15" s="1"/>
  <c r="B9" i="16" s="1"/>
  <c r="B10" i="14"/>
  <c r="B10" i="15" s="1"/>
  <c r="B10" i="16" s="1"/>
  <c r="B11" i="14"/>
  <c r="B11" i="15" s="1"/>
  <c r="B11" i="16" s="1"/>
  <c r="B12" i="14"/>
  <c r="B12" i="15" s="1"/>
  <c r="B12" i="16" s="1"/>
  <c r="B13" i="14"/>
  <c r="B13" i="15" s="1"/>
  <c r="B13" i="16" s="1"/>
  <c r="B14" i="14"/>
  <c r="B14" i="15" s="1"/>
  <c r="B14" i="16" s="1"/>
  <c r="B15" i="14"/>
  <c r="B15" i="15" s="1"/>
  <c r="B15" i="16" s="1"/>
  <c r="B16" i="14"/>
  <c r="B16" i="15" s="1"/>
  <c r="B16" i="16" s="1"/>
  <c r="B17" i="14"/>
  <c r="B17" i="15" s="1"/>
  <c r="B17" i="16" s="1"/>
  <c r="B18" i="14"/>
  <c r="B18" i="15" s="1"/>
  <c r="B18" i="16" s="1"/>
  <c r="B19" i="14"/>
  <c r="B19" i="15" s="1"/>
  <c r="B19" i="16" s="1"/>
  <c r="B20" i="14"/>
  <c r="B20" i="15" s="1"/>
  <c r="B20" i="16" s="1"/>
  <c r="B21" i="14"/>
  <c r="B21" i="15" s="1"/>
  <c r="B21" i="16" s="1"/>
  <c r="B22" i="14"/>
  <c r="B22" i="15" s="1"/>
  <c r="B22" i="16" s="1"/>
  <c r="B23" i="14"/>
  <c r="B23" i="15" s="1"/>
  <c r="B23" i="16" s="1"/>
  <c r="B24" i="14"/>
  <c r="B24" i="15" s="1"/>
  <c r="B24" i="16" s="1"/>
  <c r="B25" i="14"/>
  <c r="B25" i="15" s="1"/>
  <c r="B25" i="16" s="1"/>
  <c r="B2" i="14"/>
  <c r="B2" i="15" s="1"/>
  <c r="B2" i="16" s="1"/>
  <c r="J30" i="14"/>
  <c r="I30" i="14"/>
  <c r="K30" i="14" s="1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F70" i="4"/>
  <c r="G73" i="4"/>
  <c r="F71" i="4"/>
  <c r="G71" i="4"/>
  <c r="F73" i="4"/>
  <c r="G72" i="4"/>
  <c r="G70" i="4"/>
  <c r="F72" i="4"/>
  <c r="H73" i="4" l="1"/>
  <c r="I73" i="4" s="1"/>
  <c r="H72" i="4"/>
  <c r="I72" i="4" s="1"/>
  <c r="H71" i="4"/>
  <c r="I71" i="4" s="1"/>
  <c r="H70" i="4"/>
  <c r="I70" i="4" s="1"/>
  <c r="A69" i="4"/>
  <c r="J30" i="12"/>
  <c r="I30" i="12"/>
  <c r="K30" i="12" s="1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F69" i="4"/>
  <c r="G69" i="4"/>
  <c r="F68" i="4"/>
  <c r="G68" i="4"/>
  <c r="H69" i="4" l="1"/>
  <c r="I69" i="4" s="1"/>
  <c r="H68" i="4"/>
  <c r="I68" i="4" s="1"/>
  <c r="H9" i="4"/>
  <c r="H60" i="4"/>
  <c r="A64" i="4" l="1"/>
  <c r="A65" i="4" s="1"/>
  <c r="A66" i="4" s="1"/>
  <c r="A67" i="4" s="1"/>
  <c r="J30" i="10"/>
  <c r="I30" i="10"/>
  <c r="K30" i="10" s="1"/>
  <c r="J25" i="10"/>
  <c r="K25" i="10" s="1"/>
  <c r="J24" i="10"/>
  <c r="K24" i="10" s="1"/>
  <c r="J23" i="10"/>
  <c r="K23" i="10" s="1"/>
  <c r="J22" i="10"/>
  <c r="K22" i="10" s="1"/>
  <c r="J21" i="10"/>
  <c r="K21" i="10" s="1"/>
  <c r="J20" i="10"/>
  <c r="K20" i="10" s="1"/>
  <c r="J19" i="10"/>
  <c r="K19" i="10" s="1"/>
  <c r="J18" i="10"/>
  <c r="K18" i="10" s="1"/>
  <c r="J17" i="10"/>
  <c r="K17" i="10" s="1"/>
  <c r="J16" i="10"/>
  <c r="K16" i="10" s="1"/>
  <c r="J15" i="10"/>
  <c r="K15" i="10" s="1"/>
  <c r="J14" i="10"/>
  <c r="K14" i="10" s="1"/>
  <c r="K13" i="10"/>
  <c r="J13" i="10"/>
  <c r="J12" i="10"/>
  <c r="K12" i="10" s="1"/>
  <c r="J11" i="10"/>
  <c r="K11" i="10" s="1"/>
  <c r="J10" i="10"/>
  <c r="K10" i="10" s="1"/>
  <c r="J9" i="10"/>
  <c r="K9" i="10" s="1"/>
  <c r="J8" i="10"/>
  <c r="K8" i="10" s="1"/>
  <c r="J7" i="10"/>
  <c r="K7" i="10" s="1"/>
  <c r="J6" i="10"/>
  <c r="K6" i="10" s="1"/>
  <c r="J5" i="10"/>
  <c r="K5" i="10" s="1"/>
  <c r="J4" i="10"/>
  <c r="K4" i="10" s="1"/>
  <c r="J3" i="10"/>
  <c r="K3" i="10" s="1"/>
  <c r="J2" i="10"/>
  <c r="K2" i="10" s="1"/>
  <c r="F61" i="4"/>
  <c r="G65" i="4"/>
  <c r="F60" i="4"/>
  <c r="G66" i="4"/>
  <c r="F64" i="4"/>
  <c r="G60" i="4"/>
  <c r="F65" i="4"/>
  <c r="F66" i="4"/>
  <c r="G67" i="4"/>
  <c r="G61" i="4"/>
  <c r="G64" i="4"/>
  <c r="F67" i="4"/>
  <c r="H67" i="4" l="1"/>
  <c r="I67" i="4" s="1"/>
  <c r="H66" i="4"/>
  <c r="I66" i="4" s="1"/>
  <c r="H65" i="4"/>
  <c r="I65" i="4" s="1"/>
  <c r="H64" i="4"/>
  <c r="I64" i="4" s="1"/>
  <c r="I61" i="4"/>
  <c r="I60" i="4"/>
  <c r="A1" i="1"/>
  <c r="A1" i="2"/>
  <c r="A1" i="3"/>
  <c r="A1" i="5"/>
  <c r="A1" i="6"/>
  <c r="A1" i="7"/>
  <c r="F57" i="4"/>
  <c r="G57" i="4"/>
  <c r="F2" i="4"/>
  <c r="I57" i="4" l="1"/>
  <c r="AL3" i="4" l="1" a="1"/>
  <c r="AL3" i="4" s="1"/>
  <c r="AJ3" i="4" a="1"/>
  <c r="AJ3" i="4" s="1"/>
  <c r="AK3" i="4" a="1"/>
  <c r="AK3" i="4" s="1"/>
  <c r="A51" i="4"/>
  <c r="A52" i="4" s="1"/>
  <c r="A53" i="4" s="1"/>
  <c r="A54" i="4" s="1"/>
  <c r="A55" i="4" s="1"/>
  <c r="A56" i="4" s="1"/>
  <c r="A57" i="4" s="1"/>
  <c r="A58" i="4" s="1"/>
  <c r="A59" i="4" s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" i="8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" i="8"/>
  <c r="J30" i="8"/>
  <c r="I30" i="8"/>
  <c r="K30" i="8" s="1"/>
  <c r="F52" i="4"/>
  <c r="G56" i="4"/>
  <c r="F50" i="4"/>
  <c r="G52" i="4"/>
  <c r="G50" i="4"/>
  <c r="G54" i="4"/>
  <c r="F54" i="4"/>
  <c r="F53" i="4"/>
  <c r="F56" i="4"/>
  <c r="G53" i="4"/>
  <c r="G51" i="4"/>
  <c r="F51" i="4"/>
  <c r="G55" i="4"/>
  <c r="F55" i="4"/>
  <c r="H56" i="4" l="1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A49" i="4"/>
  <c r="J30" i="7"/>
  <c r="I30" i="7"/>
  <c r="G48" i="4"/>
  <c r="F49" i="4"/>
  <c r="F48" i="4"/>
  <c r="G49" i="4"/>
  <c r="K30" i="7" l="1"/>
  <c r="H49" i="4"/>
  <c r="I49" i="4" s="1"/>
  <c r="H48" i="4"/>
  <c r="I48" i="4" s="1"/>
  <c r="A47" i="4"/>
  <c r="A44" i="4"/>
  <c r="J30" i="6"/>
  <c r="I30" i="6"/>
  <c r="K30" i="6" s="1"/>
  <c r="G47" i="4"/>
  <c r="F46" i="4"/>
  <c r="F44" i="4"/>
  <c r="F47" i="4"/>
  <c r="G43" i="4"/>
  <c r="F43" i="4"/>
  <c r="G44" i="4"/>
  <c r="G46" i="4"/>
  <c r="H47" i="4" l="1"/>
  <c r="I47" i="4" s="1"/>
  <c r="H46" i="4"/>
  <c r="I46" i="4" s="1"/>
  <c r="H44" i="4"/>
  <c r="I44" i="4" s="1"/>
  <c r="H43" i="4"/>
  <c r="I43" i="4" s="1"/>
  <c r="A37" i="4"/>
  <c r="A38" i="4" s="1"/>
  <c r="J30" i="5"/>
  <c r="I30" i="5"/>
  <c r="K30" i="5" s="1"/>
  <c r="F3" i="4"/>
  <c r="G42" i="4"/>
  <c r="G37" i="4"/>
  <c r="F36" i="4"/>
  <c r="F37" i="4"/>
  <c r="G38" i="4"/>
  <c r="G36" i="4"/>
  <c r="F38" i="4"/>
  <c r="G41" i="4"/>
  <c r="F42" i="4"/>
  <c r="F41" i="4"/>
  <c r="A41" i="4" l="1"/>
  <c r="A42" i="4" s="1"/>
  <c r="A39" i="4"/>
  <c r="A40" i="4" s="1"/>
  <c r="F10" i="4"/>
  <c r="F16" i="4"/>
  <c r="H42" i="4"/>
  <c r="I42" i="4" s="1"/>
  <c r="H41" i="4"/>
  <c r="I41" i="4" s="1"/>
  <c r="I38" i="4"/>
  <c r="H37" i="4"/>
  <c r="I37" i="4" s="1"/>
  <c r="H36" i="4"/>
  <c r="I36" i="4" s="1"/>
  <c r="G2" i="4"/>
  <c r="F34" i="4"/>
  <c r="G34" i="4"/>
  <c r="F35" i="4"/>
  <c r="G35" i="4"/>
  <c r="H34" i="4" l="1"/>
  <c r="I34" i="4" s="1"/>
  <c r="H35" i="4"/>
  <c r="I35" i="4" s="1"/>
  <c r="I2" i="4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A3" i="4"/>
  <c r="F9" i="4"/>
  <c r="G9" i="4"/>
  <c r="A13" i="4"/>
  <c r="A14" i="4" s="1"/>
  <c r="A15" i="4" s="1"/>
  <c r="G6" i="4"/>
  <c r="F8" i="4"/>
  <c r="G7" i="4"/>
  <c r="G20" i="4"/>
  <c r="G3" i="4"/>
  <c r="F7" i="4"/>
  <c r="F6" i="4"/>
  <c r="F20" i="4"/>
  <c r="G8" i="4"/>
  <c r="A6" i="4" l="1"/>
  <c r="A7" i="4" s="1"/>
  <c r="A8" i="4" s="1"/>
  <c r="A4" i="4"/>
  <c r="A5" i="4" s="1"/>
  <c r="G16" i="4"/>
  <c r="I16" i="4" s="1"/>
  <c r="G10" i="4"/>
  <c r="G15" i="4"/>
  <c r="G19" i="4"/>
  <c r="G14" i="4"/>
  <c r="G13" i="4"/>
  <c r="F15" i="4"/>
  <c r="H8" i="4"/>
  <c r="I8" i="4" s="1"/>
  <c r="F19" i="4"/>
  <c r="F14" i="4"/>
  <c r="H7" i="4"/>
  <c r="I7" i="4" s="1"/>
  <c r="F13" i="4"/>
  <c r="H6" i="4"/>
  <c r="I6" i="4" s="1"/>
  <c r="I3" i="4"/>
  <c r="I9" i="4"/>
  <c r="H20" i="4"/>
  <c r="I20" i="4" s="1"/>
  <c r="G21" i="4"/>
  <c r="F21" i="4"/>
  <c r="H19" i="4" l="1"/>
  <c r="I19" i="4" s="1"/>
  <c r="H15" i="4"/>
  <c r="I15" i="4" s="1"/>
  <c r="H13" i="4"/>
  <c r="I13" i="4" s="1"/>
  <c r="H14" i="4"/>
  <c r="I14" i="4" s="1"/>
  <c r="H21" i="4"/>
  <c r="I21" i="4" s="1"/>
  <c r="G22" i="4"/>
  <c r="F22" i="4"/>
  <c r="G45" i="4" l="1"/>
  <c r="F45" i="4"/>
  <c r="H22" i="4"/>
  <c r="I22" i="4" s="1"/>
  <c r="F24" i="4"/>
  <c r="G24" i="4"/>
  <c r="A25" i="4"/>
  <c r="A26" i="4" s="1"/>
  <c r="F25" i="4"/>
  <c r="G25" i="4"/>
  <c r="F23" i="4"/>
  <c r="F26" i="4"/>
  <c r="G23" i="4"/>
  <c r="G26" i="4"/>
  <c r="H45" i="4" l="1"/>
  <c r="I45" i="4" s="1"/>
  <c r="H23" i="4"/>
  <c r="I23" i="4" s="1"/>
  <c r="H25" i="4"/>
  <c r="I25" i="4" s="1"/>
  <c r="H24" i="4"/>
  <c r="I24" i="4" s="1"/>
  <c r="H26" i="4"/>
  <c r="I26" i="4" s="1"/>
  <c r="A27" i="4"/>
  <c r="F28" i="4"/>
  <c r="G28" i="4"/>
  <c r="A31" i="4"/>
  <c r="A32" i="4" s="1"/>
  <c r="F31" i="4"/>
  <c r="G31" i="4"/>
  <c r="F32" i="4"/>
  <c r="G27" i="4"/>
  <c r="G32" i="4"/>
  <c r="F27" i="4"/>
  <c r="H27" i="4" l="1"/>
  <c r="I27" i="4" s="1"/>
  <c r="I28" i="4"/>
  <c r="H31" i="4"/>
  <c r="I31" i="4" s="1"/>
  <c r="H32" i="4"/>
  <c r="I32" i="4" s="1"/>
  <c r="A33" i="4"/>
  <c r="A34" i="4" s="1"/>
  <c r="A35" i="4" s="1"/>
  <c r="G33" i="4"/>
  <c r="F33" i="4"/>
  <c r="H33" i="4" l="1"/>
  <c r="I33" i="4" s="1"/>
  <c r="L14" i="4" s="1"/>
  <c r="J30" i="3"/>
  <c r="I30" i="3"/>
  <c r="K30" i="3" s="1"/>
  <c r="J30" i="2" l="1"/>
  <c r="I30" i="2"/>
  <c r="K30" i="2" s="1"/>
  <c r="J30" i="1" l="1"/>
  <c r="I30" i="1"/>
  <c r="K30" i="1" s="1"/>
</calcChain>
</file>

<file path=xl/sharedStrings.xml><?xml version="1.0" encoding="utf-8"?>
<sst xmlns="http://schemas.openxmlformats.org/spreadsheetml/2006/main" count="189" uniqueCount="25">
  <si>
    <t>month</t>
  </si>
  <si>
    <t>% FULL</t>
  </si>
  <si>
    <t>Brent (eur/bbl)</t>
  </si>
  <si>
    <t>5M lagged Brent (usd/bbl)</t>
  </si>
  <si>
    <t>Coal (eur/t)</t>
  </si>
  <si>
    <t>CO2 (eur/t)</t>
  </si>
  <si>
    <t>current TTF_forward</t>
  </si>
  <si>
    <t>predicted TTF</t>
  </si>
  <si>
    <t>market premium</t>
  </si>
  <si>
    <t>FY 2020</t>
  </si>
  <si>
    <t>TTF forward</t>
  </si>
  <si>
    <t>TTF predicted</t>
  </si>
  <si>
    <t>P&amp;L</t>
  </si>
  <si>
    <t>Eur/Mwh</t>
  </si>
  <si>
    <t>MW</t>
  </si>
  <si>
    <t>positions</t>
  </si>
  <si>
    <t>Current Mid (Eur/Mwh)</t>
  </si>
  <si>
    <t>Current Offer (Eur/Mwh)</t>
  </si>
  <si>
    <t>Current Bid (Eur/Mwh)</t>
  </si>
  <si>
    <t>transaction price (Eur/Mwh)</t>
  </si>
  <si>
    <t>volume (MW)</t>
  </si>
  <si>
    <t>delivery end</t>
  </si>
  <si>
    <t>delivery start</t>
  </si>
  <si>
    <t>trading date</t>
  </si>
  <si>
    <t>JKM (Eur/mmbtu)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</si>
</sst>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2" fontId="0" fillId="4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15" fontId="0" fillId="5" borderId="0" xfId="0" applyNumberFormat="1" applyFill="1"/>
    <xf numFmtId="164" fontId="2" fillId="0" borderId="0" xfId="1" applyNumberFormat="1" applyFont="1"/>
    <xf numFmtId="17" fontId="0" fillId="0" borderId="0" xfId="0" applyNumberFormat="1"/>
    <xf numFmtId="2" fontId="0" fillId="5" borderId="0" xfId="0" applyNumberFormat="1" applyFill="1"/>
    <xf numFmtId="2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165" fontId="0" fillId="4" borderId="0" xfId="0" applyNumberFormat="1" applyFill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19.605</v>
        <stp/>
        <stp>_x0008_/TFMBYZ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4"/>
      </tp>
      <tp>
        <v>19.95</v>
        <stp/>
        <stp>_x0008_/TFMBQZ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3" s="4"/>
        <tr r="F27" s="4"/>
        <tr r="F23" s="4"/>
        <tr r="F42" s="4"/>
        <tr r="F47" s="4"/>
        <tr r="F55" s="4"/>
        <tr r="F73" s="4"/>
        <tr r="F81" s="4"/>
      </tp>
      <tp>
        <v>18.05</v>
        <stp/>
        <stp>_x0008_/TFMBQU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2" s="4"/>
        <tr r="F26" s="4"/>
        <tr r="F22" s="4"/>
        <tr r="F41" s="4"/>
        <tr r="F46" s="4"/>
        <tr r="F54" s="4"/>
        <tr r="F72" s="4"/>
        <tr r="F78" s="4"/>
        <tr r="F80" s="4"/>
      </tp>
      <tp>
        <v>18.45</v>
        <stp/>
        <stp>_x0008_/TFMBQM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1" s="4"/>
        <tr r="F53" s="4"/>
        <tr r="F77" s="4"/>
        <tr r="F79" s="4"/>
      </tp>
      <tp>
        <v>21.240000000000002</v>
        <stp/>
        <stp>_x0008_/TFMBQH0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0" s="4"/>
        <tr r="F35" s="4"/>
        <tr r="F37" s="4"/>
        <tr r="F44" s="4"/>
        <tr r="F49" s="4"/>
        <tr r="F51" s="4"/>
        <tr r="F52" s="4"/>
        <tr r="F66" s="4"/>
        <tr r="F75" s="4"/>
        <tr r="F82" s="4"/>
        <tr r="F86" s="4"/>
      </tp>
      <tp>
        <v>20.525000000000002</v>
        <stp/>
        <stp>_x0008_/TFMBQH1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6" s="4"/>
        <tr r="F67" s="4"/>
        <tr r="F76" s="4"/>
        <tr r="F84" s="4"/>
        <tr r="F85" s="4"/>
      </tp>
      <tp>
        <v>16.195</v>
        <stp/>
        <stp>_x0008_/TFMBMM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" s="4"/>
        <tr r="G30" s="4"/>
        <tr r="G12" s="4"/>
        <tr r="G59" s="4"/>
        <tr r="G40" s="4"/>
        <tr r="G18" s="4"/>
        <tr r="G63" s="4"/>
      </tp>
      <tp t="s">
        <v>#N/A The record could not be found</v>
        <stp/>
        <stp>_x0008_/TFMBMJ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1" s="4"/>
      </tp>
      <tp>
        <v>16.024999999999999</v>
        <stp/>
        <stp>_x0008_/TFMBMK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" s="4"/>
        <tr r="G11" s="4"/>
        <tr r="G39" s="4"/>
        <tr r="G29" s="4"/>
        <tr r="G17" s="4"/>
        <tr r="G58" s="4"/>
        <tr r="G62" s="4"/>
      </tp>
      <tp t="s">
        <v>#N/A The record could not be found</v>
        <stp/>
        <stp>_x0008_/TFMBMH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2" s="4"/>
        <tr r="G60" s="4"/>
      </tp>
      <tp t="s">
        <v>#N/A The record could not be found</v>
        <stp/>
        <stp>_x0008_/TFMBQM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3" s="4"/>
        <tr r="G38" s="4"/>
        <tr r="G57" s="4"/>
      </tp>
      <tp>
        <v>16.600000000000001</v>
        <stp/>
        <stp>_x0008_/TFMBQU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" s="4"/>
        <tr r="G64" s="4"/>
        <tr r="G69" s="4"/>
        <tr r="G71" s="4"/>
      </tp>
      <tp>
        <v>20.2</v>
        <stp/>
        <stp>_x0008_/TFMBQZ9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" s="4"/>
        <tr r="G34" s="4"/>
        <tr r="G36" s="4"/>
        <tr r="G43" s="4"/>
        <tr r="G48" s="4"/>
        <tr r="G50" s="4"/>
        <tr r="G65" s="4"/>
        <tr r="G68" s="4"/>
        <tr r="G70" s="4"/>
        <tr r="G74" s="4"/>
        <tr r="G83" s="4"/>
      </tp>
      <tp>
        <v>16.004999999999999</v>
        <stp/>
        <stp>_x0008_/TFMBMM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4"/>
        <tr r="F12" s="4"/>
        <tr r="F30" s="4"/>
        <tr r="F18" s="4"/>
        <tr r="F63" s="4"/>
        <tr r="F40" s="4"/>
        <tr r="F59" s="4"/>
      </tp>
      <tp t="s">
        <v>#N/A The record could not be found</v>
        <stp/>
        <stp>_x0008_/TFMBMH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4"/>
        <tr r="F60" s="4"/>
      </tp>
      <tp t="s">
        <v>#N/A The record could not be found</v>
        <stp/>
        <stp>_x0008_/TFMBMJ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1" s="4"/>
      </tp>
      <tp>
        <v>15.955</v>
        <stp/>
        <stp>_x0008_/TFMBMK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4"/>
        <tr r="F11" s="4"/>
        <tr r="F62" s="4"/>
        <tr r="F39" s="4"/>
        <tr r="F58" s="4"/>
        <tr r="F29" s="4"/>
        <tr r="F17" s="4"/>
      </tp>
      <tp>
        <v>20.135000000000002</v>
        <stp/>
        <stp>_x0008_/TFMBQZ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4"/>
        <tr r="F34" s="4"/>
        <tr r="F36" s="4"/>
        <tr r="F43" s="4"/>
        <tr r="F48" s="4"/>
        <tr r="F50" s="4"/>
        <tr r="F65" s="4"/>
        <tr r="F68" s="4"/>
        <tr r="F70" s="4"/>
        <tr r="F74" s="4"/>
        <tr r="F83" s="4"/>
      </tp>
      <tp>
        <v>16.5</v>
        <stp/>
        <stp>_x0008_/TFMBQU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4"/>
        <tr r="F64" s="4"/>
        <tr r="F69" s="4"/>
        <tr r="F71" s="4"/>
      </tp>
      <tp t="s">
        <v>#N/A The record could not be found</v>
        <stp/>
        <stp>_x0008_/TFMBQM9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8" s="4"/>
        <tr r="F3" s="4"/>
        <tr r="F57" s="4"/>
      </tp>
      <tp>
        <v>21.574999999999999</v>
        <stp/>
        <stp>_x0008_/TFMBQH1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6" s="4"/>
        <tr r="G67" s="4"/>
        <tr r="G76" s="4"/>
        <tr r="G84" s="4"/>
        <tr r="G85" s="4"/>
      </tp>
      <tp>
        <v>19.895</v>
        <stp/>
        <stp>_x0008_/TFMBYZ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" s="4"/>
      </tp>
      <tp>
        <v>19.275000000000002</v>
        <stp/>
        <stp>_x0008_/TFMBQM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21" s="4"/>
        <tr r="G53" s="4"/>
        <tr r="G77" s="4"/>
        <tr r="G79" s="4"/>
      </tp>
      <tp>
        <v>21.315000000000001</v>
        <stp/>
        <stp>_x0008_/TFMBQH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20" s="4"/>
        <tr r="G35" s="4"/>
        <tr r="G37" s="4"/>
        <tr r="G44" s="4"/>
        <tr r="G49" s="4"/>
        <tr r="G51" s="4"/>
        <tr r="G52" s="4"/>
        <tr r="G66" s="4"/>
        <tr r="G75" s="4"/>
        <tr r="G82" s="4"/>
        <tr r="G86" s="4"/>
      </tp>
      <tp>
        <v>19.04</v>
        <stp/>
        <stp>_x0008_/TFMBQU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32" s="4"/>
        <tr r="G26" s="4"/>
        <tr r="G22" s="4"/>
        <tr r="G41" s="4"/>
        <tr r="G46" s="4"/>
        <tr r="G54" s="4"/>
        <tr r="G72" s="4"/>
        <tr r="G78" s="4"/>
        <tr r="G80" s="4"/>
      </tp>
      <tp>
        <v>21.02</v>
        <stp/>
        <stp>_x0008_/TFMBQZ0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33" s="4"/>
        <tr r="G27" s="4"/>
        <tr r="G23" s="4"/>
        <tr r="G42" s="4"/>
        <tr r="G47" s="4"/>
        <tr r="G55" s="4"/>
        <tr r="G73" s="4"/>
        <tr r="G8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trades!$L$2:$AL$2</c:f>
              <c:numCache>
                <c:formatCode>mmm\-yy</c:formatCode>
                <c:ptCount val="2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</c:numCache>
            </c:numRef>
          </c:cat>
          <c:val>
            <c:numRef>
              <c:f>trades!$L$3:$AL$3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60</c:v>
                </c:pt>
                <c:pt idx="4">
                  <c:v>40</c:v>
                </c:pt>
                <c:pt idx="5">
                  <c:v>40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-30</c:v>
                </c:pt>
                <c:pt idx="13">
                  <c:v>-30</c:v>
                </c:pt>
                <c:pt idx="14">
                  <c:v>-30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1-4F1B-9769-217701879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732616"/>
        <c:axId val="1094731632"/>
      </c:barChart>
      <c:dateAx>
        <c:axId val="1094732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1632"/>
        <c:crosses val="autoZero"/>
        <c:auto val="1"/>
        <c:lblOffset val="100"/>
        <c:baseTimeUnit val="months"/>
      </c:dateAx>
      <c:valAx>
        <c:axId val="10947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'15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'15 Feb 2019'!$H$2:$H$25</c:f>
              <c:numCache>
                <c:formatCode>0.00</c:formatCode>
                <c:ptCount val="24"/>
                <c:pt idx="0">
                  <c:v>18.100000000000001</c:v>
                </c:pt>
                <c:pt idx="1">
                  <c:v>18.039000000000001</c:v>
                </c:pt>
                <c:pt idx="2">
                  <c:v>18.045999999999999</c:v>
                </c:pt>
                <c:pt idx="3">
                  <c:v>17.987000000000002</c:v>
                </c:pt>
                <c:pt idx="4">
                  <c:v>18.042000000000002</c:v>
                </c:pt>
                <c:pt idx="5">
                  <c:v>18.117000000000001</c:v>
                </c:pt>
                <c:pt idx="6">
                  <c:v>18.536999999999999</c:v>
                </c:pt>
                <c:pt idx="7">
                  <c:v>19.78</c:v>
                </c:pt>
                <c:pt idx="8">
                  <c:v>21.355</c:v>
                </c:pt>
                <c:pt idx="9">
                  <c:v>21.844999999999999</c:v>
                </c:pt>
                <c:pt idx="10">
                  <c:v>21.98</c:v>
                </c:pt>
                <c:pt idx="11">
                  <c:v>22.05</c:v>
                </c:pt>
                <c:pt idx="12">
                  <c:v>21.635000000000002</c:v>
                </c:pt>
                <c:pt idx="13">
                  <c:v>20.141000000000002</c:v>
                </c:pt>
                <c:pt idx="14">
                  <c:v>18.766000000000002</c:v>
                </c:pt>
                <c:pt idx="15">
                  <c:v>18.381</c:v>
                </c:pt>
                <c:pt idx="16">
                  <c:v>18.420999999999999</c:v>
                </c:pt>
                <c:pt idx="17">
                  <c:v>18.591000000000001</c:v>
                </c:pt>
                <c:pt idx="18">
                  <c:v>19.131</c:v>
                </c:pt>
                <c:pt idx="19">
                  <c:v>19.763999999999999</c:v>
                </c:pt>
                <c:pt idx="20">
                  <c:v>20.498999999999999</c:v>
                </c:pt>
                <c:pt idx="21">
                  <c:v>20.849</c:v>
                </c:pt>
                <c:pt idx="22">
                  <c:v>21.564</c:v>
                </c:pt>
                <c:pt idx="23">
                  <c:v>21.169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C-45B5-BC41-39081FCE7B5C}"/>
            </c:ext>
          </c:extLst>
        </c:ser>
        <c:ser>
          <c:idx val="1"/>
          <c:order val="1"/>
          <c:tx>
            <c:strRef>
              <c:f>'15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'15 Feb 2019'!$I$2:$I$25</c:f>
              <c:numCache>
                <c:formatCode>0.00</c:formatCode>
                <c:ptCount val="24"/>
                <c:pt idx="0">
                  <c:v>19.146061</c:v>
                </c:pt>
                <c:pt idx="1">
                  <c:v>18.110448999999999</c:v>
                </c:pt>
                <c:pt idx="2">
                  <c:v>17.497043999999999</c:v>
                </c:pt>
                <c:pt idx="3">
                  <c:v>17.360727000000001</c:v>
                </c:pt>
                <c:pt idx="4">
                  <c:v>17.646581999999999</c:v>
                </c:pt>
                <c:pt idx="5">
                  <c:v>18.241061999999999</c:v>
                </c:pt>
                <c:pt idx="6">
                  <c:v>19.070179</c:v>
                </c:pt>
                <c:pt idx="7">
                  <c:v>19.866287</c:v>
                </c:pt>
                <c:pt idx="8">
                  <c:v>20.367453000000001</c:v>
                </c:pt>
                <c:pt idx="9">
                  <c:v>20.445732</c:v>
                </c:pt>
                <c:pt idx="10">
                  <c:v>19.502302</c:v>
                </c:pt>
                <c:pt idx="11">
                  <c:v>19.437505999999999</c:v>
                </c:pt>
                <c:pt idx="12">
                  <c:v>19.583824</c:v>
                </c:pt>
                <c:pt idx="13">
                  <c:v>19.347816000000002</c:v>
                </c:pt>
                <c:pt idx="14">
                  <c:v>18.908785000000002</c:v>
                </c:pt>
                <c:pt idx="15">
                  <c:v>18.882383000000001</c:v>
                </c:pt>
                <c:pt idx="16">
                  <c:v>19.097861999999999</c:v>
                </c:pt>
                <c:pt idx="17">
                  <c:v>19.709688</c:v>
                </c:pt>
                <c:pt idx="18">
                  <c:v>20.485095999999999</c:v>
                </c:pt>
                <c:pt idx="19">
                  <c:v>21.173318999999999</c:v>
                </c:pt>
                <c:pt idx="20">
                  <c:v>21.538975000000001</c:v>
                </c:pt>
                <c:pt idx="21">
                  <c:v>21.442539</c:v>
                </c:pt>
                <c:pt idx="22">
                  <c:v>20.233447999999999</c:v>
                </c:pt>
                <c:pt idx="23">
                  <c:v>19.682848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C-45B5-BC41-39081FCE7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'19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'19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'19 Feb 2019'!$H$2:$H$25</c:f>
              <c:numCache>
                <c:formatCode>0.00</c:formatCode>
                <c:ptCount val="24"/>
                <c:pt idx="0">
                  <c:v>17.428999999999998</c:v>
                </c:pt>
                <c:pt idx="1">
                  <c:v>17.379000000000001</c:v>
                </c:pt>
                <c:pt idx="2">
                  <c:v>17.573</c:v>
                </c:pt>
                <c:pt idx="3">
                  <c:v>17.524000000000001</c:v>
                </c:pt>
                <c:pt idx="4">
                  <c:v>17.556000000000001</c:v>
                </c:pt>
                <c:pt idx="5">
                  <c:v>17.631</c:v>
                </c:pt>
                <c:pt idx="6">
                  <c:v>18.131</c:v>
                </c:pt>
                <c:pt idx="7">
                  <c:v>19.390999999999998</c:v>
                </c:pt>
                <c:pt idx="8">
                  <c:v>20.966000000000001</c:v>
                </c:pt>
                <c:pt idx="9">
                  <c:v>21.456</c:v>
                </c:pt>
                <c:pt idx="10">
                  <c:v>21.591000000000001</c:v>
                </c:pt>
                <c:pt idx="11">
                  <c:v>21.651</c:v>
                </c:pt>
                <c:pt idx="12">
                  <c:v>21.216000000000001</c:v>
                </c:pt>
                <c:pt idx="13">
                  <c:v>19.692</c:v>
                </c:pt>
                <c:pt idx="14">
                  <c:v>18.356999999999999</c:v>
                </c:pt>
                <c:pt idx="15">
                  <c:v>17.972000000000001</c:v>
                </c:pt>
                <c:pt idx="16">
                  <c:v>18.143000000000001</c:v>
                </c:pt>
                <c:pt idx="17">
                  <c:v>18.312999999999999</c:v>
                </c:pt>
                <c:pt idx="18">
                  <c:v>18.893000000000001</c:v>
                </c:pt>
                <c:pt idx="19">
                  <c:v>19.501999999999999</c:v>
                </c:pt>
                <c:pt idx="20">
                  <c:v>20.236999999999998</c:v>
                </c:pt>
                <c:pt idx="21">
                  <c:v>20.587</c:v>
                </c:pt>
                <c:pt idx="22">
                  <c:v>21.302</c:v>
                </c:pt>
                <c:pt idx="23">
                  <c:v>20.907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F-40CF-B89A-A998C6AABC1F}"/>
            </c:ext>
          </c:extLst>
        </c:ser>
        <c:ser>
          <c:idx val="1"/>
          <c:order val="1"/>
          <c:tx>
            <c:strRef>
              <c:f>'19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'19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'19 Feb 2019'!$I$2:$I$25</c:f>
              <c:numCache>
                <c:formatCode>0.00</c:formatCode>
                <c:ptCount val="24"/>
                <c:pt idx="0">
                  <c:v>18.701715</c:v>
                </c:pt>
                <c:pt idx="1">
                  <c:v>17.987528000000001</c:v>
                </c:pt>
                <c:pt idx="2">
                  <c:v>17.506931000000002</c:v>
                </c:pt>
                <c:pt idx="3">
                  <c:v>17.475961999999999</c:v>
                </c:pt>
                <c:pt idx="4">
                  <c:v>17.785969000000001</c:v>
                </c:pt>
                <c:pt idx="5">
                  <c:v>18.369913</c:v>
                </c:pt>
                <c:pt idx="6">
                  <c:v>19.129933999999999</c:v>
                </c:pt>
                <c:pt idx="7">
                  <c:v>19.924213000000002</c:v>
                </c:pt>
                <c:pt idx="8">
                  <c:v>20.449541</c:v>
                </c:pt>
                <c:pt idx="9">
                  <c:v>20.558945000000001</c:v>
                </c:pt>
                <c:pt idx="10">
                  <c:v>19.577971999999999</c:v>
                </c:pt>
                <c:pt idx="11">
                  <c:v>19.635252000000001</c:v>
                </c:pt>
                <c:pt idx="12">
                  <c:v>19.688948</c:v>
                </c:pt>
                <c:pt idx="13">
                  <c:v>19.282931999999999</c:v>
                </c:pt>
                <c:pt idx="14">
                  <c:v>18.717499</c:v>
                </c:pt>
                <c:pt idx="15">
                  <c:v>18.565821</c:v>
                </c:pt>
                <c:pt idx="16">
                  <c:v>18.720224000000002</c:v>
                </c:pt>
                <c:pt idx="17">
                  <c:v>19.215105000000001</c:v>
                </c:pt>
                <c:pt idx="18">
                  <c:v>19.941276999999999</c:v>
                </c:pt>
                <c:pt idx="19">
                  <c:v>20.645900999999999</c:v>
                </c:pt>
                <c:pt idx="20">
                  <c:v>21.050688000000001</c:v>
                </c:pt>
                <c:pt idx="21">
                  <c:v>20.960386</c:v>
                </c:pt>
                <c:pt idx="22">
                  <c:v>19.833870000000001</c:v>
                </c:pt>
                <c:pt idx="23">
                  <c:v>19.218653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F-40CF-B89A-A998C6AA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'20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'20 Feb 2019'!$H$2:$H$25</c:f>
              <c:numCache>
                <c:formatCode>0.00</c:formatCode>
                <c:ptCount val="24"/>
                <c:pt idx="0">
                  <c:v>17.702999999999999</c:v>
                </c:pt>
                <c:pt idx="1">
                  <c:v>17.734999999999999</c:v>
                </c:pt>
                <c:pt idx="2">
                  <c:v>17.859000000000002</c:v>
                </c:pt>
                <c:pt idx="3">
                  <c:v>17.879000000000001</c:v>
                </c:pt>
                <c:pt idx="4">
                  <c:v>17.888000000000002</c:v>
                </c:pt>
                <c:pt idx="5">
                  <c:v>17.952999999999999</c:v>
                </c:pt>
                <c:pt idx="6">
                  <c:v>18.452999999999999</c:v>
                </c:pt>
                <c:pt idx="7">
                  <c:v>19.675000000000001</c:v>
                </c:pt>
                <c:pt idx="8">
                  <c:v>21.285</c:v>
                </c:pt>
                <c:pt idx="9">
                  <c:v>21.765000000000001</c:v>
                </c:pt>
                <c:pt idx="10">
                  <c:v>21.91</c:v>
                </c:pt>
                <c:pt idx="11">
                  <c:v>21.97</c:v>
                </c:pt>
                <c:pt idx="12">
                  <c:v>21.535</c:v>
                </c:pt>
                <c:pt idx="13">
                  <c:v>20.073</c:v>
                </c:pt>
                <c:pt idx="14">
                  <c:v>18.757999999999999</c:v>
                </c:pt>
                <c:pt idx="15">
                  <c:v>18.373000000000001</c:v>
                </c:pt>
                <c:pt idx="16">
                  <c:v>18.542999999999999</c:v>
                </c:pt>
                <c:pt idx="17">
                  <c:v>18.683</c:v>
                </c:pt>
                <c:pt idx="18">
                  <c:v>19.218</c:v>
                </c:pt>
                <c:pt idx="19">
                  <c:v>19.815000000000001</c:v>
                </c:pt>
                <c:pt idx="20">
                  <c:v>20.515000000000001</c:v>
                </c:pt>
                <c:pt idx="21">
                  <c:v>20.864999999999998</c:v>
                </c:pt>
                <c:pt idx="22">
                  <c:v>21.58</c:v>
                </c:pt>
                <c:pt idx="23">
                  <c:v>21.184999999999999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C-4B49-9B75-E900BBA9AE87}"/>
            </c:ext>
          </c:extLst>
        </c:ser>
        <c:ser>
          <c:idx val="1"/>
          <c:order val="1"/>
          <c:tx>
            <c:strRef>
              <c:f>'20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'20 Feb 2019'!$I$2:$I$25</c:f>
              <c:numCache>
                <c:formatCode>0.00</c:formatCode>
                <c:ptCount val="24"/>
                <c:pt idx="0">
                  <c:v>18.646661999999999</c:v>
                </c:pt>
                <c:pt idx="1">
                  <c:v>17.936299999999999</c:v>
                </c:pt>
                <c:pt idx="2">
                  <c:v>17.523417999999999</c:v>
                </c:pt>
                <c:pt idx="3">
                  <c:v>17.510833999999999</c:v>
                </c:pt>
                <c:pt idx="4">
                  <c:v>17.842946999999999</c:v>
                </c:pt>
                <c:pt idx="5">
                  <c:v>18.415310000000002</c:v>
                </c:pt>
                <c:pt idx="6">
                  <c:v>19.183206999999999</c:v>
                </c:pt>
                <c:pt idx="7">
                  <c:v>19.997437000000001</c:v>
                </c:pt>
                <c:pt idx="8">
                  <c:v>20.548458</c:v>
                </c:pt>
                <c:pt idx="9">
                  <c:v>20.675158</c:v>
                </c:pt>
                <c:pt idx="10">
                  <c:v>19.636998999999999</c:v>
                </c:pt>
                <c:pt idx="11">
                  <c:v>19.682936000000002</c:v>
                </c:pt>
                <c:pt idx="12">
                  <c:v>19.741394</c:v>
                </c:pt>
                <c:pt idx="13">
                  <c:v>19.348001</c:v>
                </c:pt>
                <c:pt idx="14">
                  <c:v>18.7971</c:v>
                </c:pt>
                <c:pt idx="15">
                  <c:v>18.668766000000002</c:v>
                </c:pt>
                <c:pt idx="16">
                  <c:v>18.843699999999998</c:v>
                </c:pt>
                <c:pt idx="17">
                  <c:v>19.350131999999999</c:v>
                </c:pt>
                <c:pt idx="18">
                  <c:v>20.085991</c:v>
                </c:pt>
                <c:pt idx="19">
                  <c:v>20.789435999999998</c:v>
                </c:pt>
                <c:pt idx="20">
                  <c:v>21.191559000000002</c:v>
                </c:pt>
                <c:pt idx="21">
                  <c:v>21.094421000000001</c:v>
                </c:pt>
                <c:pt idx="22">
                  <c:v>19.913549</c:v>
                </c:pt>
                <c:pt idx="23">
                  <c:v>19.303329000000002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C-4B49-9B75-E900BBA9A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'21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'21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'21 Feb 2019'!$H$2:$H$25</c:f>
              <c:numCache>
                <c:formatCode>0.00</c:formatCode>
                <c:ptCount val="24"/>
                <c:pt idx="0">
                  <c:v>18.143999999999998</c:v>
                </c:pt>
                <c:pt idx="1">
                  <c:v>18.149000000000001</c:v>
                </c:pt>
                <c:pt idx="2">
                  <c:v>18.274000000000001</c:v>
                </c:pt>
                <c:pt idx="3">
                  <c:v>18.332999999999998</c:v>
                </c:pt>
                <c:pt idx="4">
                  <c:v>18.343</c:v>
                </c:pt>
                <c:pt idx="5">
                  <c:v>18.404</c:v>
                </c:pt>
                <c:pt idx="6">
                  <c:v>18.809000000000001</c:v>
                </c:pt>
                <c:pt idx="7">
                  <c:v>19.948</c:v>
                </c:pt>
                <c:pt idx="8">
                  <c:v>21.535</c:v>
                </c:pt>
                <c:pt idx="9">
                  <c:v>22.004999999999999</c:v>
                </c:pt>
                <c:pt idx="10">
                  <c:v>22.14</c:v>
                </c:pt>
                <c:pt idx="11">
                  <c:v>22.2</c:v>
                </c:pt>
                <c:pt idx="12">
                  <c:v>21.765000000000001</c:v>
                </c:pt>
                <c:pt idx="13">
                  <c:v>20.302</c:v>
                </c:pt>
                <c:pt idx="14">
                  <c:v>18.986999999999998</c:v>
                </c:pt>
                <c:pt idx="15">
                  <c:v>18.602</c:v>
                </c:pt>
                <c:pt idx="16">
                  <c:v>18.771999999999998</c:v>
                </c:pt>
                <c:pt idx="17">
                  <c:v>18.911999999999999</c:v>
                </c:pt>
                <c:pt idx="18">
                  <c:v>19.446999999999999</c:v>
                </c:pt>
                <c:pt idx="19">
                  <c:v>20.042000000000002</c:v>
                </c:pt>
                <c:pt idx="20">
                  <c:v>20.742000000000001</c:v>
                </c:pt>
                <c:pt idx="21">
                  <c:v>21.091999999999999</c:v>
                </c:pt>
                <c:pt idx="22">
                  <c:v>21.806999999999999</c:v>
                </c:pt>
                <c:pt idx="23">
                  <c:v>21.411999999999999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1-45F6-A6BA-804B11699CD6}"/>
            </c:ext>
          </c:extLst>
        </c:ser>
        <c:ser>
          <c:idx val="1"/>
          <c:order val="1"/>
          <c:tx>
            <c:strRef>
              <c:f>'21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'21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'21 Feb 2019'!$I$2:$I$25</c:f>
              <c:numCache>
                <c:formatCode>0.00</c:formatCode>
                <c:ptCount val="24"/>
                <c:pt idx="0">
                  <c:v>18.708607000000001</c:v>
                </c:pt>
                <c:pt idx="1">
                  <c:v>18.117352</c:v>
                </c:pt>
                <c:pt idx="2">
                  <c:v>17.730484000000001</c:v>
                </c:pt>
                <c:pt idx="3">
                  <c:v>17.756428</c:v>
                </c:pt>
                <c:pt idx="4">
                  <c:v>18.149563000000001</c:v>
                </c:pt>
                <c:pt idx="5">
                  <c:v>18.727694</c:v>
                </c:pt>
                <c:pt idx="6">
                  <c:v>19.477951000000001</c:v>
                </c:pt>
                <c:pt idx="7">
                  <c:v>20.275607999999998</c:v>
                </c:pt>
                <c:pt idx="8">
                  <c:v>20.824069999999999</c:v>
                </c:pt>
                <c:pt idx="9">
                  <c:v>20.938949999999998</c:v>
                </c:pt>
                <c:pt idx="10">
                  <c:v>19.817739</c:v>
                </c:pt>
                <c:pt idx="11">
                  <c:v>19.862434</c:v>
                </c:pt>
                <c:pt idx="12">
                  <c:v>19.933579999999999</c:v>
                </c:pt>
                <c:pt idx="13">
                  <c:v>19.552773999999999</c:v>
                </c:pt>
                <c:pt idx="14">
                  <c:v>19.046526</c:v>
                </c:pt>
                <c:pt idx="15">
                  <c:v>18.950379999999999</c:v>
                </c:pt>
                <c:pt idx="16">
                  <c:v>19.141646999999999</c:v>
                </c:pt>
                <c:pt idx="17">
                  <c:v>19.664925</c:v>
                </c:pt>
                <c:pt idx="18">
                  <c:v>20.406238999999999</c:v>
                </c:pt>
                <c:pt idx="19">
                  <c:v>21.105740000000001</c:v>
                </c:pt>
                <c:pt idx="20">
                  <c:v>21.507280000000002</c:v>
                </c:pt>
                <c:pt idx="21">
                  <c:v>21.415019999999998</c:v>
                </c:pt>
                <c:pt idx="22">
                  <c:v>20.122568000000001</c:v>
                </c:pt>
                <c:pt idx="23">
                  <c:v>19.513155000000001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1-45F6-A6BA-804B1169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'22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'22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'22 Feb 2019'!$H$2:$H$25</c:f>
              <c:numCache>
                <c:formatCode>0.00</c:formatCode>
                <c:ptCount val="24"/>
                <c:pt idx="0">
                  <c:v>17.521000000000001</c:v>
                </c:pt>
                <c:pt idx="1">
                  <c:v>17.64</c:v>
                </c:pt>
                <c:pt idx="2">
                  <c:v>17.789000000000001</c:v>
                </c:pt>
                <c:pt idx="3">
                  <c:v>17.888999999999999</c:v>
                </c:pt>
                <c:pt idx="4">
                  <c:v>17.873999999999999</c:v>
                </c:pt>
                <c:pt idx="5">
                  <c:v>17.934999999999999</c:v>
                </c:pt>
                <c:pt idx="6">
                  <c:v>18.359000000000002</c:v>
                </c:pt>
                <c:pt idx="7">
                  <c:v>19.547000000000001</c:v>
                </c:pt>
                <c:pt idx="8">
                  <c:v>21.177</c:v>
                </c:pt>
                <c:pt idx="9">
                  <c:v>21.681999999999999</c:v>
                </c:pt>
                <c:pt idx="10">
                  <c:v>21.901</c:v>
                </c:pt>
                <c:pt idx="11">
                  <c:v>21.896000000000001</c:v>
                </c:pt>
                <c:pt idx="12">
                  <c:v>21.431000000000001</c:v>
                </c:pt>
                <c:pt idx="13">
                  <c:v>20.015999999999998</c:v>
                </c:pt>
                <c:pt idx="14">
                  <c:v>18.756</c:v>
                </c:pt>
                <c:pt idx="15">
                  <c:v>18.370999999999999</c:v>
                </c:pt>
                <c:pt idx="16">
                  <c:v>18.541</c:v>
                </c:pt>
                <c:pt idx="17">
                  <c:v>18.681000000000001</c:v>
                </c:pt>
                <c:pt idx="18">
                  <c:v>19.216000000000001</c:v>
                </c:pt>
                <c:pt idx="19">
                  <c:v>19.834</c:v>
                </c:pt>
                <c:pt idx="20">
                  <c:v>20.559000000000001</c:v>
                </c:pt>
                <c:pt idx="21">
                  <c:v>20.908999999999999</c:v>
                </c:pt>
                <c:pt idx="22">
                  <c:v>21.625</c:v>
                </c:pt>
                <c:pt idx="23">
                  <c:v>21.23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1-438E-B805-E93BE68BAE65}"/>
            </c:ext>
          </c:extLst>
        </c:ser>
        <c:ser>
          <c:idx val="1"/>
          <c:order val="1"/>
          <c:tx>
            <c:strRef>
              <c:f>'22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'22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'22 Feb 2019'!$I$2:$I$25</c:f>
              <c:numCache>
                <c:formatCode>0.00</c:formatCode>
                <c:ptCount val="24"/>
                <c:pt idx="0">
                  <c:v>18.610723</c:v>
                </c:pt>
                <c:pt idx="1">
                  <c:v>18.035622</c:v>
                </c:pt>
                <c:pt idx="2">
                  <c:v>17.556508999999998</c:v>
                </c:pt>
                <c:pt idx="3">
                  <c:v>17.479576000000002</c:v>
                </c:pt>
                <c:pt idx="4">
                  <c:v>17.821615000000001</c:v>
                </c:pt>
                <c:pt idx="5">
                  <c:v>18.363582999999998</c:v>
                </c:pt>
                <c:pt idx="6">
                  <c:v>19.101935999999998</c:v>
                </c:pt>
                <c:pt idx="7">
                  <c:v>19.894207000000002</c:v>
                </c:pt>
                <c:pt idx="8">
                  <c:v>20.449574999999999</c:v>
                </c:pt>
                <c:pt idx="9">
                  <c:v>20.584827000000001</c:v>
                </c:pt>
                <c:pt idx="10">
                  <c:v>19.532886999999999</c:v>
                </c:pt>
                <c:pt idx="11">
                  <c:v>19.711929000000001</c:v>
                </c:pt>
                <c:pt idx="12">
                  <c:v>19.805799</c:v>
                </c:pt>
                <c:pt idx="13">
                  <c:v>19.348918999999999</c:v>
                </c:pt>
                <c:pt idx="14">
                  <c:v>18.700823</c:v>
                </c:pt>
                <c:pt idx="15">
                  <c:v>18.498256999999999</c:v>
                </c:pt>
                <c:pt idx="16">
                  <c:v>18.626491999999999</c:v>
                </c:pt>
                <c:pt idx="17">
                  <c:v>19.112601999999999</c:v>
                </c:pt>
                <c:pt idx="18">
                  <c:v>19.831223999999999</c:v>
                </c:pt>
                <c:pt idx="19">
                  <c:v>20.555043999999999</c:v>
                </c:pt>
                <c:pt idx="20">
                  <c:v>20.978331000000001</c:v>
                </c:pt>
                <c:pt idx="21">
                  <c:v>20.911697</c:v>
                </c:pt>
                <c:pt idx="22">
                  <c:v>19.716992999999999</c:v>
                </c:pt>
                <c:pt idx="23">
                  <c:v>19.064744999999998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1-438E-B805-E93BE68BA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'25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'25 Feb 2019'!$H$2:$H$25</c:f>
              <c:numCache>
                <c:formatCode>0.00</c:formatCode>
                <c:ptCount val="24"/>
                <c:pt idx="0">
                  <c:v>17.231000000000002</c:v>
                </c:pt>
                <c:pt idx="1">
                  <c:v>17.382000000000001</c:v>
                </c:pt>
                <c:pt idx="2">
                  <c:v>17.532</c:v>
                </c:pt>
                <c:pt idx="3">
                  <c:v>17.602</c:v>
                </c:pt>
                <c:pt idx="4">
                  <c:v>17.648</c:v>
                </c:pt>
                <c:pt idx="5">
                  <c:v>17.713000000000001</c:v>
                </c:pt>
                <c:pt idx="6">
                  <c:v>18.088000000000001</c:v>
                </c:pt>
                <c:pt idx="7">
                  <c:v>19.393000000000001</c:v>
                </c:pt>
                <c:pt idx="8">
                  <c:v>21.108000000000001</c:v>
                </c:pt>
                <c:pt idx="9">
                  <c:v>21.613</c:v>
                </c:pt>
                <c:pt idx="10">
                  <c:v>21.788</c:v>
                </c:pt>
                <c:pt idx="11">
                  <c:v>21.742999999999999</c:v>
                </c:pt>
                <c:pt idx="12">
                  <c:v>21.277999999999999</c:v>
                </c:pt>
                <c:pt idx="13">
                  <c:v>19.904</c:v>
                </c:pt>
                <c:pt idx="14">
                  <c:v>18.669</c:v>
                </c:pt>
                <c:pt idx="15">
                  <c:v>18.283999999999999</c:v>
                </c:pt>
                <c:pt idx="16">
                  <c:v>18.454000000000001</c:v>
                </c:pt>
                <c:pt idx="17">
                  <c:v>18.594000000000001</c:v>
                </c:pt>
                <c:pt idx="18">
                  <c:v>19.129000000000001</c:v>
                </c:pt>
                <c:pt idx="19">
                  <c:v>19.739999999999998</c:v>
                </c:pt>
                <c:pt idx="20">
                  <c:v>20.445</c:v>
                </c:pt>
                <c:pt idx="21">
                  <c:v>20.795000000000002</c:v>
                </c:pt>
                <c:pt idx="22">
                  <c:v>21.51</c:v>
                </c:pt>
                <c:pt idx="23">
                  <c:v>21.114999999999998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1-4249-9FEC-CDA92A926132}"/>
            </c:ext>
          </c:extLst>
        </c:ser>
        <c:ser>
          <c:idx val="1"/>
          <c:order val="1"/>
          <c:tx>
            <c:strRef>
              <c:f>'25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'25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'25 Feb 2019'!$I$2:$I$25</c:f>
              <c:numCache>
                <c:formatCode>0.00</c:formatCode>
                <c:ptCount val="24"/>
                <c:pt idx="0">
                  <c:v>18.486999999999998</c:v>
                </c:pt>
                <c:pt idx="1">
                  <c:v>18.043500999999999</c:v>
                </c:pt>
                <c:pt idx="2">
                  <c:v>17.580957000000001</c:v>
                </c:pt>
                <c:pt idx="3">
                  <c:v>17.458435000000001</c:v>
                </c:pt>
                <c:pt idx="4">
                  <c:v>17.688147000000001</c:v>
                </c:pt>
                <c:pt idx="5">
                  <c:v>18.214759999999998</c:v>
                </c:pt>
                <c:pt idx="6">
                  <c:v>18.996897000000001</c:v>
                </c:pt>
                <c:pt idx="7">
                  <c:v>19.780650999999999</c:v>
                </c:pt>
                <c:pt idx="8">
                  <c:v>20.319845000000001</c:v>
                </c:pt>
                <c:pt idx="9">
                  <c:v>20.345586999999998</c:v>
                </c:pt>
                <c:pt idx="10">
                  <c:v>19.419547999999999</c:v>
                </c:pt>
                <c:pt idx="11">
                  <c:v>19.594449999999998</c:v>
                </c:pt>
                <c:pt idx="12">
                  <c:v>19.599537000000002</c:v>
                </c:pt>
                <c:pt idx="13">
                  <c:v>19.120197000000001</c:v>
                </c:pt>
                <c:pt idx="14">
                  <c:v>18.384011999999998</c:v>
                </c:pt>
                <c:pt idx="15">
                  <c:v>18.137875000000001</c:v>
                </c:pt>
                <c:pt idx="16">
                  <c:v>18.154526000000001</c:v>
                </c:pt>
                <c:pt idx="17">
                  <c:v>18.624804000000001</c:v>
                </c:pt>
                <c:pt idx="18">
                  <c:v>19.353590000000001</c:v>
                </c:pt>
                <c:pt idx="19">
                  <c:v>20.068663000000001</c:v>
                </c:pt>
                <c:pt idx="20">
                  <c:v>20.477726000000001</c:v>
                </c:pt>
                <c:pt idx="21">
                  <c:v>20.390177000000001</c:v>
                </c:pt>
                <c:pt idx="22">
                  <c:v>19.442221</c:v>
                </c:pt>
                <c:pt idx="23">
                  <c:v>18.813390999999999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1-4249-9FEC-CDA92A926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'26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'26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'26 Feb 2019'!$H$2:$H$25</c:f>
              <c:numCache>
                <c:formatCode>0.00</c:formatCode>
                <c:ptCount val="24"/>
                <c:pt idx="0">
                  <c:v>16.946000000000002</c:v>
                </c:pt>
                <c:pt idx="1">
                  <c:v>17.187999999999999</c:v>
                </c:pt>
                <c:pt idx="2">
                  <c:v>17.291</c:v>
                </c:pt>
                <c:pt idx="3">
                  <c:v>17.375</c:v>
                </c:pt>
                <c:pt idx="4">
                  <c:v>17.41</c:v>
                </c:pt>
                <c:pt idx="5">
                  <c:v>17.483000000000001</c:v>
                </c:pt>
                <c:pt idx="6">
                  <c:v>17.867999999999999</c:v>
                </c:pt>
                <c:pt idx="7">
                  <c:v>19.283000000000001</c:v>
                </c:pt>
                <c:pt idx="8">
                  <c:v>20.943000000000001</c:v>
                </c:pt>
                <c:pt idx="9">
                  <c:v>21.443000000000001</c:v>
                </c:pt>
                <c:pt idx="10">
                  <c:v>21.593</c:v>
                </c:pt>
                <c:pt idx="11">
                  <c:v>21.623000000000001</c:v>
                </c:pt>
                <c:pt idx="12">
                  <c:v>21.158000000000001</c:v>
                </c:pt>
                <c:pt idx="13">
                  <c:v>19.742999999999999</c:v>
                </c:pt>
                <c:pt idx="14">
                  <c:v>18.503</c:v>
                </c:pt>
                <c:pt idx="15">
                  <c:v>18.117999999999999</c:v>
                </c:pt>
                <c:pt idx="16">
                  <c:v>18.288</c:v>
                </c:pt>
                <c:pt idx="17">
                  <c:v>18.428000000000001</c:v>
                </c:pt>
                <c:pt idx="18">
                  <c:v>18.963000000000001</c:v>
                </c:pt>
                <c:pt idx="19">
                  <c:v>19.588000000000001</c:v>
                </c:pt>
                <c:pt idx="20">
                  <c:v>20.292999999999999</c:v>
                </c:pt>
                <c:pt idx="21">
                  <c:v>20.643000000000001</c:v>
                </c:pt>
                <c:pt idx="22">
                  <c:v>21.358000000000001</c:v>
                </c:pt>
                <c:pt idx="23">
                  <c:v>20.963000000000001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4298-BE5E-8FBFBC6CA703}"/>
            </c:ext>
          </c:extLst>
        </c:ser>
        <c:ser>
          <c:idx val="1"/>
          <c:order val="1"/>
          <c:tx>
            <c:strRef>
              <c:f>'26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'26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'26 Feb 2019'!$I$2:$I$25</c:f>
              <c:numCache>
                <c:formatCode>0.00</c:formatCode>
                <c:ptCount val="24"/>
                <c:pt idx="0">
                  <c:v>18.214297999999999</c:v>
                </c:pt>
                <c:pt idx="1">
                  <c:v>17.758649999999999</c:v>
                </c:pt>
                <c:pt idx="2">
                  <c:v>18.117167999999999</c:v>
                </c:pt>
                <c:pt idx="3">
                  <c:v>16.999237000000001</c:v>
                </c:pt>
                <c:pt idx="4">
                  <c:v>17.104593000000001</c:v>
                </c:pt>
                <c:pt idx="5">
                  <c:v>17.658663000000001</c:v>
                </c:pt>
                <c:pt idx="6">
                  <c:v>18.498460999999999</c:v>
                </c:pt>
                <c:pt idx="7">
                  <c:v>19.367134</c:v>
                </c:pt>
                <c:pt idx="8">
                  <c:v>19.929935</c:v>
                </c:pt>
                <c:pt idx="9">
                  <c:v>19.944378</c:v>
                </c:pt>
                <c:pt idx="10">
                  <c:v>18.933499999999999</c:v>
                </c:pt>
                <c:pt idx="11">
                  <c:v>19.011709</c:v>
                </c:pt>
                <c:pt idx="12">
                  <c:v>19.028199999999998</c:v>
                </c:pt>
                <c:pt idx="13">
                  <c:v>18.594650000000001</c:v>
                </c:pt>
                <c:pt idx="14">
                  <c:v>17.899139000000002</c:v>
                </c:pt>
                <c:pt idx="15">
                  <c:v>17.676877999999999</c:v>
                </c:pt>
                <c:pt idx="16">
                  <c:v>17.747312999999998</c:v>
                </c:pt>
                <c:pt idx="17">
                  <c:v>18.282684</c:v>
                </c:pt>
                <c:pt idx="18">
                  <c:v>19.070381000000001</c:v>
                </c:pt>
                <c:pt idx="19">
                  <c:v>19.799016999999999</c:v>
                </c:pt>
                <c:pt idx="20">
                  <c:v>20.234916999999999</c:v>
                </c:pt>
                <c:pt idx="21">
                  <c:v>20.112337</c:v>
                </c:pt>
                <c:pt idx="22">
                  <c:v>19.071648</c:v>
                </c:pt>
                <c:pt idx="23">
                  <c:v>18.428961000000001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C-4298-BE5E-8FBFBC6CA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'27 Feb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'27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'27 Feb 2019'!$H$2:$H$25</c:f>
              <c:numCache>
                <c:formatCode>0.00</c:formatCode>
                <c:ptCount val="24"/>
                <c:pt idx="0">
                  <c:v>17.044</c:v>
                </c:pt>
                <c:pt idx="1">
                  <c:v>17.222999999999999</c:v>
                </c:pt>
                <c:pt idx="2">
                  <c:v>17.329999999999998</c:v>
                </c:pt>
                <c:pt idx="3">
                  <c:v>17.395</c:v>
                </c:pt>
                <c:pt idx="4">
                  <c:v>17.43</c:v>
                </c:pt>
                <c:pt idx="5">
                  <c:v>17.504999999999999</c:v>
                </c:pt>
                <c:pt idx="6">
                  <c:v>17.89</c:v>
                </c:pt>
                <c:pt idx="7">
                  <c:v>19.32</c:v>
                </c:pt>
                <c:pt idx="8">
                  <c:v>20.984999999999999</c:v>
                </c:pt>
                <c:pt idx="9">
                  <c:v>21.484999999999999</c:v>
                </c:pt>
                <c:pt idx="10">
                  <c:v>21.62</c:v>
                </c:pt>
                <c:pt idx="11">
                  <c:v>21.64</c:v>
                </c:pt>
                <c:pt idx="12">
                  <c:v>21.175000000000001</c:v>
                </c:pt>
                <c:pt idx="13">
                  <c:v>19.795000000000002</c:v>
                </c:pt>
                <c:pt idx="14">
                  <c:v>18.565000000000001</c:v>
                </c:pt>
                <c:pt idx="15">
                  <c:v>18.18</c:v>
                </c:pt>
                <c:pt idx="16">
                  <c:v>18.350000000000001</c:v>
                </c:pt>
                <c:pt idx="17">
                  <c:v>18.489999999999998</c:v>
                </c:pt>
                <c:pt idx="18">
                  <c:v>19.024999999999999</c:v>
                </c:pt>
                <c:pt idx="19">
                  <c:v>19.64</c:v>
                </c:pt>
                <c:pt idx="20">
                  <c:v>20.34</c:v>
                </c:pt>
                <c:pt idx="21">
                  <c:v>20.69</c:v>
                </c:pt>
                <c:pt idx="22">
                  <c:v>21.417000000000002</c:v>
                </c:pt>
                <c:pt idx="23">
                  <c:v>21.033999999999999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8-4178-A313-3F7A5AD1744A}"/>
            </c:ext>
          </c:extLst>
        </c:ser>
        <c:ser>
          <c:idx val="1"/>
          <c:order val="1"/>
          <c:tx>
            <c:strRef>
              <c:f>'27 Feb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'27 Feb 2019'!$B$2:$B$25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'27 Feb 2019'!$I$2:$I$25</c:f>
              <c:numCache>
                <c:formatCode>0.00</c:formatCode>
                <c:ptCount val="24"/>
                <c:pt idx="0">
                  <c:v>18.349297</c:v>
                </c:pt>
                <c:pt idx="1">
                  <c:v>17.909969</c:v>
                </c:pt>
                <c:pt idx="2">
                  <c:v>17.485785</c:v>
                </c:pt>
                <c:pt idx="3">
                  <c:v>17.377103999999999</c:v>
                </c:pt>
                <c:pt idx="4">
                  <c:v>17.538525</c:v>
                </c:pt>
                <c:pt idx="5">
                  <c:v>18.114571000000002</c:v>
                </c:pt>
                <c:pt idx="6">
                  <c:v>18.955459999999999</c:v>
                </c:pt>
                <c:pt idx="7">
                  <c:v>19.806953</c:v>
                </c:pt>
                <c:pt idx="8">
                  <c:v>20.358725</c:v>
                </c:pt>
                <c:pt idx="9">
                  <c:v>20.364585999999999</c:v>
                </c:pt>
                <c:pt idx="10">
                  <c:v>19.251244</c:v>
                </c:pt>
                <c:pt idx="11">
                  <c:v>19.307549999999999</c:v>
                </c:pt>
                <c:pt idx="12">
                  <c:v>19.320719</c:v>
                </c:pt>
                <c:pt idx="13">
                  <c:v>18.910067000000002</c:v>
                </c:pt>
                <c:pt idx="14">
                  <c:v>18.254887</c:v>
                </c:pt>
                <c:pt idx="15">
                  <c:v>18.076757000000001</c:v>
                </c:pt>
                <c:pt idx="16">
                  <c:v>18.154910999999998</c:v>
                </c:pt>
                <c:pt idx="17">
                  <c:v>18.688589</c:v>
                </c:pt>
                <c:pt idx="18">
                  <c:v>19.464995999999999</c:v>
                </c:pt>
                <c:pt idx="19">
                  <c:v>20.185783000000001</c:v>
                </c:pt>
                <c:pt idx="20">
                  <c:v>20.602398000000001</c:v>
                </c:pt>
                <c:pt idx="21">
                  <c:v>20.486886999999999</c:v>
                </c:pt>
                <c:pt idx="22">
                  <c:v>19.374749999999999</c:v>
                </c:pt>
                <c:pt idx="23">
                  <c:v>18.750897999999999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8-4178-A313-3F7A5AD17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'11 Mar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'11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'11 Mar 2019'!$H$2:$H$25</c:f>
              <c:numCache>
                <c:formatCode>0.00</c:formatCode>
                <c:ptCount val="24"/>
                <c:pt idx="0">
                  <c:v>16.728999999999999</c:v>
                </c:pt>
                <c:pt idx="1">
                  <c:v>16.844000000000001</c:v>
                </c:pt>
                <c:pt idx="2">
                  <c:v>16.974</c:v>
                </c:pt>
                <c:pt idx="3">
                  <c:v>17.03</c:v>
                </c:pt>
                <c:pt idx="4">
                  <c:v>17.18</c:v>
                </c:pt>
                <c:pt idx="5">
                  <c:v>17.559999999999999</c:v>
                </c:pt>
                <c:pt idx="6">
                  <c:v>18.846</c:v>
                </c:pt>
                <c:pt idx="7">
                  <c:v>20.620999999999999</c:v>
                </c:pt>
                <c:pt idx="8">
                  <c:v>21.140999999999998</c:v>
                </c:pt>
                <c:pt idx="9">
                  <c:v>21.276</c:v>
                </c:pt>
                <c:pt idx="10">
                  <c:v>21.306000000000001</c:v>
                </c:pt>
                <c:pt idx="11">
                  <c:v>20.856000000000002</c:v>
                </c:pt>
                <c:pt idx="12">
                  <c:v>19.535</c:v>
                </c:pt>
                <c:pt idx="13">
                  <c:v>18.41</c:v>
                </c:pt>
                <c:pt idx="14">
                  <c:v>18.05</c:v>
                </c:pt>
                <c:pt idx="15">
                  <c:v>18.100000000000001</c:v>
                </c:pt>
                <c:pt idx="16">
                  <c:v>18.22</c:v>
                </c:pt>
                <c:pt idx="17">
                  <c:v>18.835000000000001</c:v>
                </c:pt>
                <c:pt idx="18">
                  <c:v>19.538</c:v>
                </c:pt>
                <c:pt idx="19">
                  <c:v>20.228000000000002</c:v>
                </c:pt>
                <c:pt idx="20">
                  <c:v>20.613</c:v>
                </c:pt>
                <c:pt idx="21">
                  <c:v>21.312999999999999</c:v>
                </c:pt>
                <c:pt idx="22">
                  <c:v>20.928000000000001</c:v>
                </c:pt>
                <c:pt idx="23">
                  <c:v>20.073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8-46BC-AEEE-6C36D4E956D2}"/>
            </c:ext>
          </c:extLst>
        </c:ser>
        <c:ser>
          <c:idx val="1"/>
          <c:order val="1"/>
          <c:tx>
            <c:strRef>
              <c:f>'11 Mar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'11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'11 Mar 2019'!$I$2:$I$25</c:f>
              <c:numCache>
                <c:formatCode>0.00</c:formatCode>
                <c:ptCount val="24"/>
                <c:pt idx="0">
                  <c:v>18.089672</c:v>
                </c:pt>
                <c:pt idx="1">
                  <c:v>17.505738999999998</c:v>
                </c:pt>
                <c:pt idx="2">
                  <c:v>17.762131</c:v>
                </c:pt>
                <c:pt idx="3">
                  <c:v>18.240662</c:v>
                </c:pt>
                <c:pt idx="4">
                  <c:v>19.006886000000002</c:v>
                </c:pt>
                <c:pt idx="5">
                  <c:v>19.877898999999999</c:v>
                </c:pt>
                <c:pt idx="6">
                  <c:v>20.698747999999998</c:v>
                </c:pt>
                <c:pt idx="7">
                  <c:v>21.188469000000001</c:v>
                </c:pt>
                <c:pt idx="8">
                  <c:v>21.150466999999999</c:v>
                </c:pt>
                <c:pt idx="9">
                  <c:v>19.87557</c:v>
                </c:pt>
                <c:pt idx="10">
                  <c:v>19.652522999999999</c:v>
                </c:pt>
                <c:pt idx="11">
                  <c:v>19.577615999999999</c:v>
                </c:pt>
                <c:pt idx="12">
                  <c:v>19.258194</c:v>
                </c:pt>
                <c:pt idx="13">
                  <c:v>18.856000999999999</c:v>
                </c:pt>
                <c:pt idx="14">
                  <c:v>18.903151000000001</c:v>
                </c:pt>
                <c:pt idx="15">
                  <c:v>19.446076999999999</c:v>
                </c:pt>
                <c:pt idx="16">
                  <c:v>20.090762999999999</c:v>
                </c:pt>
                <c:pt idx="17">
                  <c:v>20.864891</c:v>
                </c:pt>
                <c:pt idx="18">
                  <c:v>21.541716000000001</c:v>
                </c:pt>
                <c:pt idx="19">
                  <c:v>21.898533</c:v>
                </c:pt>
                <c:pt idx="20">
                  <c:v>21.723697999999999</c:v>
                </c:pt>
                <c:pt idx="21">
                  <c:v>20.299199999999999</c:v>
                </c:pt>
                <c:pt idx="22">
                  <c:v>19.847657999999999</c:v>
                </c:pt>
                <c:pt idx="23">
                  <c:v>19.323774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8-46BC-AEEE-6C36D4E9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'13 Mar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'13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'13 Mar 2019'!$H$2:$H$25</c:f>
              <c:numCache>
                <c:formatCode>0.00</c:formatCode>
                <c:ptCount val="24"/>
                <c:pt idx="0">
                  <c:v>16.209</c:v>
                </c:pt>
                <c:pt idx="1">
                  <c:v>16.266999999999999</c:v>
                </c:pt>
                <c:pt idx="2">
                  <c:v>16.381</c:v>
                </c:pt>
                <c:pt idx="3">
                  <c:v>16.417000000000002</c:v>
                </c:pt>
                <c:pt idx="4">
                  <c:v>16.617000000000001</c:v>
                </c:pt>
                <c:pt idx="5">
                  <c:v>17.047000000000001</c:v>
                </c:pt>
                <c:pt idx="6">
                  <c:v>18.199000000000002</c:v>
                </c:pt>
                <c:pt idx="7">
                  <c:v>20.085999999999999</c:v>
                </c:pt>
                <c:pt idx="8">
                  <c:v>20.555</c:v>
                </c:pt>
                <c:pt idx="9">
                  <c:v>20.695</c:v>
                </c:pt>
                <c:pt idx="10">
                  <c:v>20.68</c:v>
                </c:pt>
                <c:pt idx="11">
                  <c:v>20.25</c:v>
                </c:pt>
                <c:pt idx="12">
                  <c:v>19.091999999999999</c:v>
                </c:pt>
                <c:pt idx="13">
                  <c:v>18.122</c:v>
                </c:pt>
                <c:pt idx="14">
                  <c:v>17.817</c:v>
                </c:pt>
                <c:pt idx="15">
                  <c:v>17.797000000000001</c:v>
                </c:pt>
                <c:pt idx="16">
                  <c:v>17.902000000000001</c:v>
                </c:pt>
                <c:pt idx="17">
                  <c:v>18.516999999999999</c:v>
                </c:pt>
                <c:pt idx="18">
                  <c:v>19.231999999999999</c:v>
                </c:pt>
                <c:pt idx="19">
                  <c:v>19.917000000000002</c:v>
                </c:pt>
                <c:pt idx="20">
                  <c:v>20.302</c:v>
                </c:pt>
                <c:pt idx="21">
                  <c:v>21.021999999999998</c:v>
                </c:pt>
                <c:pt idx="22">
                  <c:v>20.641999999999999</c:v>
                </c:pt>
                <c:pt idx="23">
                  <c:v>19.812000000000001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C-4843-86D1-855015E0558E}"/>
            </c:ext>
          </c:extLst>
        </c:ser>
        <c:ser>
          <c:idx val="1"/>
          <c:order val="1"/>
          <c:tx>
            <c:strRef>
              <c:f>'13 Mar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'13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'13 Mar 2019'!$I$2:$I$25</c:f>
              <c:numCache>
                <c:formatCode>0.00</c:formatCode>
                <c:ptCount val="24"/>
                <c:pt idx="0">
                  <c:v>18.075602</c:v>
                </c:pt>
                <c:pt idx="1">
                  <c:v>17.568331000000001</c:v>
                </c:pt>
                <c:pt idx="2">
                  <c:v>17.851990000000001</c:v>
                </c:pt>
                <c:pt idx="3">
                  <c:v>18.348063</c:v>
                </c:pt>
                <c:pt idx="4">
                  <c:v>19.086373999999999</c:v>
                </c:pt>
                <c:pt idx="5">
                  <c:v>19.929319</c:v>
                </c:pt>
                <c:pt idx="6">
                  <c:v>20.742495000000002</c:v>
                </c:pt>
                <c:pt idx="7">
                  <c:v>21.224346000000001</c:v>
                </c:pt>
                <c:pt idx="8">
                  <c:v>21.186098000000001</c:v>
                </c:pt>
                <c:pt idx="9">
                  <c:v>19.873042999999999</c:v>
                </c:pt>
                <c:pt idx="10">
                  <c:v>19.663236999999999</c:v>
                </c:pt>
                <c:pt idx="11">
                  <c:v>19.566977000000001</c:v>
                </c:pt>
                <c:pt idx="12">
                  <c:v>19.215472999999999</c:v>
                </c:pt>
                <c:pt idx="13">
                  <c:v>18.774635</c:v>
                </c:pt>
                <c:pt idx="14">
                  <c:v>18.774408000000001</c:v>
                </c:pt>
                <c:pt idx="15">
                  <c:v>19.281130000000001</c:v>
                </c:pt>
                <c:pt idx="16">
                  <c:v>19.909063</c:v>
                </c:pt>
                <c:pt idx="17">
                  <c:v>20.676535000000001</c:v>
                </c:pt>
                <c:pt idx="18">
                  <c:v>21.365756999999999</c:v>
                </c:pt>
                <c:pt idx="19">
                  <c:v>21.722989999999999</c:v>
                </c:pt>
                <c:pt idx="20">
                  <c:v>21.542099</c:v>
                </c:pt>
                <c:pt idx="21">
                  <c:v>20.150493999999998</c:v>
                </c:pt>
                <c:pt idx="22">
                  <c:v>19.711113000000001</c:v>
                </c:pt>
                <c:pt idx="23">
                  <c:v>19.167494000000001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C-4843-86D1-855015E05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'14 Mar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'14 Mar 2019'!$H$2:$H$25</c:f>
              <c:numCache>
                <c:formatCode>0.00</c:formatCode>
                <c:ptCount val="24"/>
                <c:pt idx="0">
                  <c:v>15.725</c:v>
                </c:pt>
                <c:pt idx="1">
                  <c:v>15.78</c:v>
                </c:pt>
                <c:pt idx="2">
                  <c:v>15.901</c:v>
                </c:pt>
                <c:pt idx="3">
                  <c:v>15.904999999999999</c:v>
                </c:pt>
                <c:pt idx="4">
                  <c:v>16.094999999999999</c:v>
                </c:pt>
                <c:pt idx="5">
                  <c:v>16.565000000000001</c:v>
                </c:pt>
                <c:pt idx="6">
                  <c:v>17.788</c:v>
                </c:pt>
                <c:pt idx="7">
                  <c:v>19.728999999999999</c:v>
                </c:pt>
                <c:pt idx="8">
                  <c:v>20.169</c:v>
                </c:pt>
                <c:pt idx="9">
                  <c:v>20.334</c:v>
                </c:pt>
                <c:pt idx="10">
                  <c:v>20.373999999999999</c:v>
                </c:pt>
                <c:pt idx="11">
                  <c:v>19.954000000000001</c:v>
                </c:pt>
                <c:pt idx="12">
                  <c:v>18.829000000000001</c:v>
                </c:pt>
                <c:pt idx="13">
                  <c:v>17.864000000000001</c:v>
                </c:pt>
                <c:pt idx="14">
                  <c:v>17.553999999999998</c:v>
                </c:pt>
                <c:pt idx="15">
                  <c:v>17.518999999999998</c:v>
                </c:pt>
                <c:pt idx="16">
                  <c:v>17.603999999999999</c:v>
                </c:pt>
                <c:pt idx="17">
                  <c:v>18.259</c:v>
                </c:pt>
                <c:pt idx="18">
                  <c:v>19.018999999999998</c:v>
                </c:pt>
                <c:pt idx="19">
                  <c:v>19.734000000000002</c:v>
                </c:pt>
                <c:pt idx="20">
                  <c:v>20.109000000000002</c:v>
                </c:pt>
                <c:pt idx="21">
                  <c:v>20.771999999999998</c:v>
                </c:pt>
                <c:pt idx="22">
                  <c:v>20.367000000000001</c:v>
                </c:pt>
                <c:pt idx="23">
                  <c:v>19.536999999999999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E-4EBA-A2C0-F4F19997C82F}"/>
            </c:ext>
          </c:extLst>
        </c:ser>
        <c:ser>
          <c:idx val="1"/>
          <c:order val="1"/>
          <c:tx>
            <c:strRef>
              <c:f>'14 Mar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'14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'14 Mar 2019'!$I$2:$I$25</c:f>
              <c:numCache>
                <c:formatCode>0.00</c:formatCode>
                <c:ptCount val="24"/>
                <c:pt idx="0">
                  <c:v>18.061316999999999</c:v>
                </c:pt>
                <c:pt idx="1">
                  <c:v>17.572109000000001</c:v>
                </c:pt>
                <c:pt idx="2">
                  <c:v>17.855761999999999</c:v>
                </c:pt>
                <c:pt idx="3">
                  <c:v>18.381723000000001</c:v>
                </c:pt>
                <c:pt idx="4">
                  <c:v>19.129854000000002</c:v>
                </c:pt>
                <c:pt idx="5">
                  <c:v>19.946940999999999</c:v>
                </c:pt>
                <c:pt idx="6">
                  <c:v>20.734283000000001</c:v>
                </c:pt>
                <c:pt idx="7">
                  <c:v>21.196117000000001</c:v>
                </c:pt>
                <c:pt idx="8">
                  <c:v>21.136126000000001</c:v>
                </c:pt>
                <c:pt idx="9">
                  <c:v>19.906528000000002</c:v>
                </c:pt>
                <c:pt idx="10">
                  <c:v>19.704155</c:v>
                </c:pt>
                <c:pt idx="11">
                  <c:v>19.592061999999999</c:v>
                </c:pt>
                <c:pt idx="12">
                  <c:v>19.231556000000001</c:v>
                </c:pt>
                <c:pt idx="13">
                  <c:v>18.766787999999998</c:v>
                </c:pt>
                <c:pt idx="14">
                  <c:v>18.732222</c:v>
                </c:pt>
                <c:pt idx="15">
                  <c:v>19.222321999999998</c:v>
                </c:pt>
                <c:pt idx="16">
                  <c:v>19.820613999999999</c:v>
                </c:pt>
                <c:pt idx="17">
                  <c:v>20.579977</c:v>
                </c:pt>
                <c:pt idx="18">
                  <c:v>21.261686000000001</c:v>
                </c:pt>
                <c:pt idx="19">
                  <c:v>21.606618999999998</c:v>
                </c:pt>
                <c:pt idx="20">
                  <c:v>21.415768</c:v>
                </c:pt>
                <c:pt idx="21">
                  <c:v>20.127936999999999</c:v>
                </c:pt>
                <c:pt idx="22">
                  <c:v>19.691202000000001</c:v>
                </c:pt>
                <c:pt idx="23">
                  <c:v>19.145821000000002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E-4EBA-A2C0-F4F19997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'19 Mar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'19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'19 Mar 2019'!$H$2:$H$25</c:f>
              <c:numCache>
                <c:formatCode>0.00</c:formatCode>
                <c:ptCount val="24"/>
                <c:pt idx="0">
                  <c:v>14.98</c:v>
                </c:pt>
                <c:pt idx="1">
                  <c:v>15.016</c:v>
                </c:pt>
                <c:pt idx="2">
                  <c:v>15.102</c:v>
                </c:pt>
                <c:pt idx="3">
                  <c:v>15.135999999999999</c:v>
                </c:pt>
                <c:pt idx="4">
                  <c:v>15.272</c:v>
                </c:pt>
                <c:pt idx="5">
                  <c:v>15.627000000000001</c:v>
                </c:pt>
                <c:pt idx="6">
                  <c:v>16.657</c:v>
                </c:pt>
                <c:pt idx="7">
                  <c:v>18.606999999999999</c:v>
                </c:pt>
                <c:pt idx="8">
                  <c:v>19.085000000000001</c:v>
                </c:pt>
                <c:pt idx="9">
                  <c:v>19.224</c:v>
                </c:pt>
                <c:pt idx="10">
                  <c:v>19.247</c:v>
                </c:pt>
                <c:pt idx="11">
                  <c:v>18.861999999999998</c:v>
                </c:pt>
                <c:pt idx="12">
                  <c:v>17.949000000000002</c:v>
                </c:pt>
                <c:pt idx="13">
                  <c:v>16.928999999999998</c:v>
                </c:pt>
                <c:pt idx="14">
                  <c:v>16.574000000000002</c:v>
                </c:pt>
                <c:pt idx="15">
                  <c:v>16.564</c:v>
                </c:pt>
                <c:pt idx="16">
                  <c:v>16.669</c:v>
                </c:pt>
                <c:pt idx="17">
                  <c:v>17.303999999999998</c:v>
                </c:pt>
                <c:pt idx="18">
                  <c:v>18.132000000000001</c:v>
                </c:pt>
                <c:pt idx="19">
                  <c:v>18.802</c:v>
                </c:pt>
                <c:pt idx="20">
                  <c:v>19.152000000000001</c:v>
                </c:pt>
                <c:pt idx="21">
                  <c:v>19.744</c:v>
                </c:pt>
                <c:pt idx="22">
                  <c:v>19.359000000000002</c:v>
                </c:pt>
                <c:pt idx="23">
                  <c:v>18.584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B-4159-A8F5-2631EB03234C}"/>
            </c:ext>
          </c:extLst>
        </c:ser>
        <c:ser>
          <c:idx val="1"/>
          <c:order val="1"/>
          <c:tx>
            <c:strRef>
              <c:f>'19 Mar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'19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'19 Mar 2019'!$I$2:$I$25</c:f>
              <c:numCache>
                <c:formatCode>0.00</c:formatCode>
                <c:ptCount val="24"/>
                <c:pt idx="0">
                  <c:v>17.849993000000001</c:v>
                </c:pt>
                <c:pt idx="1">
                  <c:v>17.302420000000001</c:v>
                </c:pt>
                <c:pt idx="2">
                  <c:v>17.501472</c:v>
                </c:pt>
                <c:pt idx="3">
                  <c:v>17.925663</c:v>
                </c:pt>
                <c:pt idx="4">
                  <c:v>18.665019999999998</c:v>
                </c:pt>
                <c:pt idx="5">
                  <c:v>19.545808999999998</c:v>
                </c:pt>
                <c:pt idx="6">
                  <c:v>20.335643999999998</c:v>
                </c:pt>
                <c:pt idx="7">
                  <c:v>20.775572</c:v>
                </c:pt>
                <c:pt idx="8">
                  <c:v>20.698028999999998</c:v>
                </c:pt>
                <c:pt idx="9">
                  <c:v>19.531883000000001</c:v>
                </c:pt>
                <c:pt idx="10">
                  <c:v>19.324325999999999</c:v>
                </c:pt>
                <c:pt idx="11">
                  <c:v>19.207097999999998</c:v>
                </c:pt>
                <c:pt idx="12">
                  <c:v>18.814508</c:v>
                </c:pt>
                <c:pt idx="13">
                  <c:v>18.313749000000001</c:v>
                </c:pt>
                <c:pt idx="14">
                  <c:v>18.257126</c:v>
                </c:pt>
                <c:pt idx="15">
                  <c:v>18.725376000000001</c:v>
                </c:pt>
                <c:pt idx="16">
                  <c:v>19.331399999999999</c:v>
                </c:pt>
                <c:pt idx="17">
                  <c:v>20.113394</c:v>
                </c:pt>
                <c:pt idx="18">
                  <c:v>20.798635000000001</c:v>
                </c:pt>
                <c:pt idx="19">
                  <c:v>21.156611999999999</c:v>
                </c:pt>
                <c:pt idx="20">
                  <c:v>20.969650000000001</c:v>
                </c:pt>
                <c:pt idx="21">
                  <c:v>19.738942999999999</c:v>
                </c:pt>
                <c:pt idx="22">
                  <c:v>19.303941999999999</c:v>
                </c:pt>
                <c:pt idx="23">
                  <c:v>18.735952000000001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B-4159-A8F5-2631EB032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'21 Mar 2019'!$H$1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'21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'21 Mar 2019'!$H$2:$H$25</c:f>
              <c:numCache>
                <c:formatCode>0.00</c:formatCode>
                <c:ptCount val="24"/>
                <c:pt idx="0">
                  <c:v>15.212999999999999</c:v>
                </c:pt>
                <c:pt idx="1">
                  <c:v>15.269</c:v>
                </c:pt>
                <c:pt idx="2">
                  <c:v>15.34</c:v>
                </c:pt>
                <c:pt idx="3">
                  <c:v>15.37</c:v>
                </c:pt>
                <c:pt idx="4">
                  <c:v>15.5</c:v>
                </c:pt>
                <c:pt idx="5">
                  <c:v>15.92</c:v>
                </c:pt>
                <c:pt idx="6">
                  <c:v>16.940000000000001</c:v>
                </c:pt>
                <c:pt idx="7">
                  <c:v>18.91</c:v>
                </c:pt>
                <c:pt idx="8">
                  <c:v>19.36</c:v>
                </c:pt>
                <c:pt idx="9">
                  <c:v>19.504999999999999</c:v>
                </c:pt>
                <c:pt idx="10">
                  <c:v>19.524999999999999</c:v>
                </c:pt>
                <c:pt idx="11">
                  <c:v>19.175000000000001</c:v>
                </c:pt>
                <c:pt idx="12">
                  <c:v>18.265000000000001</c:v>
                </c:pt>
                <c:pt idx="13">
                  <c:v>17.234999999999999</c:v>
                </c:pt>
                <c:pt idx="14">
                  <c:v>16.864999999999998</c:v>
                </c:pt>
                <c:pt idx="15">
                  <c:v>16.855</c:v>
                </c:pt>
                <c:pt idx="16">
                  <c:v>16.965</c:v>
                </c:pt>
                <c:pt idx="17">
                  <c:v>17.594999999999999</c:v>
                </c:pt>
                <c:pt idx="18">
                  <c:v>18.41</c:v>
                </c:pt>
                <c:pt idx="19">
                  <c:v>19.074999999999999</c:v>
                </c:pt>
                <c:pt idx="20">
                  <c:v>19.425000000000001</c:v>
                </c:pt>
                <c:pt idx="21">
                  <c:v>20.024000000000001</c:v>
                </c:pt>
                <c:pt idx="22">
                  <c:v>19.649000000000001</c:v>
                </c:pt>
                <c:pt idx="23">
                  <c:v>18.873999999999999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F-48BD-A748-815D7D9955B6}"/>
            </c:ext>
          </c:extLst>
        </c:ser>
        <c:ser>
          <c:idx val="1"/>
          <c:order val="1"/>
          <c:tx>
            <c:strRef>
              <c:f>'21 Mar 2019'!$I$1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'21 Mar 2019'!$B$2:$B$25</c:f>
              <c:numCache>
                <c:formatCode>m/d/yyyy</c:formatCode>
                <c:ptCount val="24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</c:numCache>
            </c:numRef>
          </c:cat>
          <c:val>
            <c:numRef>
              <c:f>'21 Mar 2019'!$I$2:$I$25</c:f>
              <c:numCache>
                <c:formatCode>0.00</c:formatCode>
                <c:ptCount val="24"/>
                <c:pt idx="0">
                  <c:v>17.955849000000001</c:v>
                </c:pt>
                <c:pt idx="1">
                  <c:v>17.421157999999998</c:v>
                </c:pt>
                <c:pt idx="2">
                  <c:v>17.692802</c:v>
                </c:pt>
                <c:pt idx="3">
                  <c:v>18.175792999999999</c:v>
                </c:pt>
                <c:pt idx="4">
                  <c:v>18.926190999999999</c:v>
                </c:pt>
                <c:pt idx="5">
                  <c:v>19.733324</c:v>
                </c:pt>
                <c:pt idx="6">
                  <c:v>20.502103999999999</c:v>
                </c:pt>
                <c:pt idx="7">
                  <c:v>20.951367999999999</c:v>
                </c:pt>
                <c:pt idx="8">
                  <c:v>20.879736000000001</c:v>
                </c:pt>
                <c:pt idx="9">
                  <c:v>19.696059999999999</c:v>
                </c:pt>
                <c:pt idx="10">
                  <c:v>19.541163999999998</c:v>
                </c:pt>
                <c:pt idx="11">
                  <c:v>19.440632000000001</c:v>
                </c:pt>
                <c:pt idx="12">
                  <c:v>19.04241</c:v>
                </c:pt>
                <c:pt idx="13">
                  <c:v>18.537801999999999</c:v>
                </c:pt>
                <c:pt idx="14">
                  <c:v>18.483902</c:v>
                </c:pt>
                <c:pt idx="15">
                  <c:v>18.969107000000001</c:v>
                </c:pt>
                <c:pt idx="16">
                  <c:v>19.573782000000001</c:v>
                </c:pt>
                <c:pt idx="17">
                  <c:v>20.354424000000002</c:v>
                </c:pt>
                <c:pt idx="18">
                  <c:v>21.043056</c:v>
                </c:pt>
                <c:pt idx="19">
                  <c:v>21.394171</c:v>
                </c:pt>
                <c:pt idx="20">
                  <c:v>21.205145000000002</c:v>
                </c:pt>
                <c:pt idx="21">
                  <c:v>19.900521999999999</c:v>
                </c:pt>
                <c:pt idx="22">
                  <c:v>19.455748</c:v>
                </c:pt>
                <c:pt idx="23">
                  <c:v>18.881913999999998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F-48BD-A748-815D7D995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867016622922"/>
          <c:y val="5.0925925925925923E-2"/>
          <c:w val="0.82583552055993004"/>
          <c:h val="0.60667395742198893"/>
        </c:manualLayout>
      </c:layout>
      <c:lineChart>
        <c:grouping val="standard"/>
        <c:varyColors val="0"/>
        <c:ser>
          <c:idx val="0"/>
          <c:order val="0"/>
          <c:tx>
            <c:strRef>
              <c:f>'8 April 2019'!$I$1</c:f>
              <c:strCache>
                <c:ptCount val="1"/>
                <c:pt idx="0">
                  <c:v>current TTF_forward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April 2019'!$B$2:$B$25</c:f>
              <c:numCache>
                <c:formatCode>m/d/yyyy</c:formatCode>
                <c:ptCount val="24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</c:numCache>
            </c:numRef>
          </c:cat>
          <c:val>
            <c:numRef>
              <c:f>'8 April 2019'!$I$2:$I$25</c:f>
              <c:numCache>
                <c:formatCode>0.00</c:formatCode>
                <c:ptCount val="24"/>
                <c:pt idx="0">
                  <c:v>16.632999999999999</c:v>
                </c:pt>
                <c:pt idx="1">
                  <c:v>16.733000000000001</c:v>
                </c:pt>
                <c:pt idx="2">
                  <c:v>16.792000000000002</c:v>
                </c:pt>
                <c:pt idx="3">
                  <c:v>16.986999999999998</c:v>
                </c:pt>
                <c:pt idx="4">
                  <c:v>17.562000000000001</c:v>
                </c:pt>
                <c:pt idx="5">
                  <c:v>18.855</c:v>
                </c:pt>
                <c:pt idx="6">
                  <c:v>21.23</c:v>
                </c:pt>
                <c:pt idx="7">
                  <c:v>21.684999999999999</c:v>
                </c:pt>
                <c:pt idx="8">
                  <c:v>21.74</c:v>
                </c:pt>
                <c:pt idx="9">
                  <c:v>21.745000000000001</c:v>
                </c:pt>
                <c:pt idx="10">
                  <c:v>21.445</c:v>
                </c:pt>
                <c:pt idx="11">
                  <c:v>20.146999999999998</c:v>
                </c:pt>
                <c:pt idx="12">
                  <c:v>18.920000000000002</c:v>
                </c:pt>
                <c:pt idx="13">
                  <c:v>18.475999999999999</c:v>
                </c:pt>
                <c:pt idx="14">
                  <c:v>18.515000000000001</c:v>
                </c:pt>
                <c:pt idx="15">
                  <c:v>18.59</c:v>
                </c:pt>
                <c:pt idx="16">
                  <c:v>19.350000000000001</c:v>
                </c:pt>
                <c:pt idx="17">
                  <c:v>20.289000000000001</c:v>
                </c:pt>
                <c:pt idx="18">
                  <c:v>21.048999999999999</c:v>
                </c:pt>
                <c:pt idx="19">
                  <c:v>21.469000000000001</c:v>
                </c:pt>
                <c:pt idx="20">
                  <c:v>21.849</c:v>
                </c:pt>
                <c:pt idx="21">
                  <c:v>21.439</c:v>
                </c:pt>
                <c:pt idx="22">
                  <c:v>20.544</c:v>
                </c:pt>
                <c:pt idx="23">
                  <c:v>19.849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3-488F-B1FD-60CDC7BF176D}"/>
            </c:ext>
          </c:extLst>
        </c:ser>
        <c:ser>
          <c:idx val="1"/>
          <c:order val="1"/>
          <c:tx>
            <c:strRef>
              <c:f>'8 April 2019'!$J$1</c:f>
              <c:strCache>
                <c:ptCount val="1"/>
                <c:pt idx="0">
                  <c:v>predicted TTF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April 2019'!$B$2:$B$25</c:f>
              <c:numCache>
                <c:formatCode>m/d/yyyy</c:formatCode>
                <c:ptCount val="24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  <c:pt idx="15">
                  <c:v>44044</c:v>
                </c:pt>
                <c:pt idx="16">
                  <c:v>44075</c:v>
                </c:pt>
                <c:pt idx="17">
                  <c:v>44105</c:v>
                </c:pt>
                <c:pt idx="18">
                  <c:v>44136</c:v>
                </c:pt>
                <c:pt idx="19">
                  <c:v>44166</c:v>
                </c:pt>
                <c:pt idx="20">
                  <c:v>44197</c:v>
                </c:pt>
                <c:pt idx="21">
                  <c:v>44228</c:v>
                </c:pt>
                <c:pt idx="22">
                  <c:v>44256</c:v>
                </c:pt>
                <c:pt idx="23">
                  <c:v>44287</c:v>
                </c:pt>
              </c:numCache>
            </c:numRef>
          </c:cat>
          <c:val>
            <c:numRef>
              <c:f>'8 April 2019'!$J$2:$J$25</c:f>
              <c:numCache>
                <c:formatCode>0.00</c:formatCode>
                <c:ptCount val="24"/>
                <c:pt idx="0">
                  <c:v>16.810825000000001</c:v>
                </c:pt>
                <c:pt idx="1">
                  <c:v>17.072147000000001</c:v>
                </c:pt>
                <c:pt idx="2">
                  <c:v>17.710059999999999</c:v>
                </c:pt>
                <c:pt idx="3">
                  <c:v>18.549849999999999</c:v>
                </c:pt>
                <c:pt idx="4">
                  <c:v>19.632235999999999</c:v>
                </c:pt>
                <c:pt idx="5">
                  <c:v>20.383925999999999</c:v>
                </c:pt>
                <c:pt idx="6">
                  <c:v>20.517433</c:v>
                </c:pt>
                <c:pt idx="7">
                  <c:v>20.349316000000002</c:v>
                </c:pt>
                <c:pt idx="8">
                  <c:v>20.199724</c:v>
                </c:pt>
                <c:pt idx="9">
                  <c:v>18.942591</c:v>
                </c:pt>
                <c:pt idx="10">
                  <c:v>18.414391999999999</c:v>
                </c:pt>
                <c:pt idx="11">
                  <c:v>18.030718</c:v>
                </c:pt>
                <c:pt idx="12">
                  <c:v>18.105864</c:v>
                </c:pt>
                <c:pt idx="13">
                  <c:v>18.416563</c:v>
                </c:pt>
                <c:pt idx="14">
                  <c:v>19.189995</c:v>
                </c:pt>
                <c:pt idx="15">
                  <c:v>19.912424000000001</c:v>
                </c:pt>
                <c:pt idx="16">
                  <c:v>20.710284999999999</c:v>
                </c:pt>
                <c:pt idx="17">
                  <c:v>21.236767</c:v>
                </c:pt>
                <c:pt idx="18">
                  <c:v>21.351846999999999</c:v>
                </c:pt>
                <c:pt idx="19">
                  <c:v>21.316437000000001</c:v>
                </c:pt>
                <c:pt idx="20">
                  <c:v>21.327707</c:v>
                </c:pt>
                <c:pt idx="21">
                  <c:v>20.229040000000001</c:v>
                </c:pt>
                <c:pt idx="22">
                  <c:v>19.734779</c:v>
                </c:pt>
                <c:pt idx="23">
                  <c:v>19.172301999999998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3-488F-B1FD-60CDC7BF1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048096"/>
        <c:axId val="847051376"/>
      </c:lineChart>
      <c:dateAx>
        <c:axId val="847048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51376"/>
        <c:crosses val="autoZero"/>
        <c:auto val="1"/>
        <c:lblOffset val="100"/>
        <c:baseTimeUnit val="months"/>
      </c:dateAx>
      <c:valAx>
        <c:axId val="847051376"/>
        <c:scaling>
          <c:orientation val="minMax"/>
          <c:max val="23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14</xdr:row>
      <xdr:rowOff>90487</xdr:rowOff>
    </xdr:from>
    <xdr:to>
      <xdr:col>17</xdr:col>
      <xdr:colOff>304800</xdr:colOff>
      <xdr:row>32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6BD02-F0C1-426F-B60E-7D16763ED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05DF5-D6BE-4447-83A1-8AD17EE9B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9E49F-FA17-4B70-AD3D-A10408FEB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1F02E-6F70-439F-951E-9F81DBEEA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DADFA-215F-4342-B34B-E4709F738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8CCAF-62F4-4814-A826-093A2DFEF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BC4A2-ECC8-47F7-AA2A-0FDD323E2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0FBAF-CE46-4EDB-9A50-D6CC49D86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CD459-0FEA-4F95-B5B1-B653B2ED6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A2E81-16B2-479F-9687-72DA96705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40ACCD-CADB-46F8-ADC7-EA867CDA9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C02E1-9EE9-4E55-91BF-A76AC8177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0322D-B469-41DA-BA2E-9C33591BA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B02DB-9BC0-47DF-BC8C-0525B7B30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25</xdr:row>
      <xdr:rowOff>109537</xdr:rowOff>
    </xdr:from>
    <xdr:to>
      <xdr:col>6</xdr:col>
      <xdr:colOff>638175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2662A-D224-44A6-ABD6-63E6AC00D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0.03598</cdr:x>
      <cdr:y>0.1684</cdr:y>
    </cdr:from>
    <cdr:to>
      <cdr:x>0.09943</cdr:x>
      <cdr:y>0.47569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4C60CC-52F3-4A0E-A032-0BEC6D8A05FF}"/>
            </a:ext>
          </a:extLst>
        </cdr:cNvPr>
        <cdr:cNvSpPr txBox="1"/>
      </cdr:nvSpPr>
      <cdr:spPr>
        <a:xfrm xmlns:a="http://schemas.openxmlformats.org/drawingml/2006/main" rot="16200000">
          <a:off x="-80963" y="723897"/>
          <a:ext cx="842965" cy="319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Eur/Mwh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6E67-B2B0-4B1A-B812-F8592C87FF14}">
  <sheetPr codeName="Sheet1"/>
  <dimension ref="A1:AM86"/>
  <sheetViews>
    <sheetView workbookViewId="0">
      <selection activeCell="I1" sqref="I1"/>
    </sheetView>
  </sheetViews>
  <sheetFormatPr defaultRowHeight="15" x14ac:dyDescent="0.25"/>
  <cols>
    <col min="1" max="1" width="16.85546875" customWidth="1"/>
    <col min="2" max="2" width="12.7109375" bestFit="1" customWidth="1"/>
    <col min="3" max="3" width="12.140625" bestFit="1" customWidth="1"/>
    <col min="4" max="4" width="13.28515625" bestFit="1" customWidth="1"/>
    <col min="5" max="5" width="30.85546875" bestFit="1" customWidth="1"/>
    <col min="6" max="6" width="23" bestFit="1" customWidth="1"/>
    <col min="7" max="8" width="23" customWidth="1"/>
    <col min="9" max="9" width="13.85546875" style="18" bestFit="1" customWidth="1"/>
    <col min="12" max="12" width="14.5703125" customWidth="1"/>
  </cols>
  <sheetData>
    <row r="1" spans="1:39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s="18" t="s">
        <v>12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</row>
    <row r="2" spans="1:39" x14ac:dyDescent="0.25">
      <c r="A2" s="10">
        <v>43502</v>
      </c>
      <c r="B2" s="9">
        <v>43525</v>
      </c>
      <c r="C2" s="9">
        <v>43555</v>
      </c>
      <c r="D2" s="8">
        <v>10</v>
      </c>
      <c r="E2" s="13">
        <v>19.145</v>
      </c>
      <c r="F2" t="str">
        <f>_xll.RtGet("IDN","/TFMBMH9","BID")</f>
        <v>#N/A The record could not be found</v>
      </c>
      <c r="G2" t="str">
        <f>_xll.RtGet("IDN","/TFMBMH9","ASK")</f>
        <v>#N/A The record could not be found</v>
      </c>
      <c r="H2" s="16">
        <v>17.617000000000001</v>
      </c>
      <c r="I2" s="11">
        <f t="shared" ref="I2:I35" si="0">+(H2-E2)*D2*(C2-B2)*24</f>
        <v>-11001.599999999991</v>
      </c>
      <c r="K2" t="s">
        <v>15</v>
      </c>
      <c r="L2" s="12">
        <v>43466</v>
      </c>
      <c r="M2" s="12">
        <v>43497</v>
      </c>
      <c r="N2" s="12">
        <v>43525</v>
      </c>
      <c r="O2" s="12">
        <v>43556</v>
      </c>
      <c r="P2" s="12">
        <v>43586</v>
      </c>
      <c r="Q2" s="12">
        <v>43617</v>
      </c>
      <c r="R2" s="12">
        <v>43647</v>
      </c>
      <c r="S2" s="12">
        <v>43678</v>
      </c>
      <c r="T2" s="12">
        <v>43709</v>
      </c>
      <c r="U2" s="12">
        <v>43739</v>
      </c>
      <c r="V2" s="12">
        <v>43770</v>
      </c>
      <c r="W2" s="12">
        <v>43800</v>
      </c>
      <c r="X2" s="12">
        <v>43831</v>
      </c>
      <c r="Y2" s="12">
        <v>43862</v>
      </c>
      <c r="Z2" s="12">
        <v>43891</v>
      </c>
      <c r="AA2" s="12">
        <v>43922</v>
      </c>
      <c r="AB2" s="12">
        <v>43952</v>
      </c>
      <c r="AC2" s="12">
        <v>43983</v>
      </c>
      <c r="AD2" s="12">
        <v>44013</v>
      </c>
      <c r="AE2" s="12">
        <v>44044</v>
      </c>
      <c r="AF2" s="12">
        <v>44075</v>
      </c>
      <c r="AG2" s="12">
        <v>44105</v>
      </c>
      <c r="AH2" s="12">
        <v>44136</v>
      </c>
      <c r="AI2" s="12">
        <v>44166</v>
      </c>
      <c r="AJ2" s="12">
        <v>44197</v>
      </c>
      <c r="AK2" s="12">
        <v>44228</v>
      </c>
      <c r="AL2" s="12">
        <v>44256</v>
      </c>
      <c r="AM2" s="12">
        <v>44287</v>
      </c>
    </row>
    <row r="3" spans="1:39" x14ac:dyDescent="0.25">
      <c r="A3" s="10">
        <f>+A2</f>
        <v>43502</v>
      </c>
      <c r="B3" s="9">
        <v>43556</v>
      </c>
      <c r="C3" s="9">
        <f>+EOMONTH(B3,0)</f>
        <v>43585</v>
      </c>
      <c r="D3" s="8">
        <v>10</v>
      </c>
      <c r="E3" s="13">
        <v>18.899999999999999</v>
      </c>
      <c r="F3" t="str">
        <f>_xll.RtGet("IDN","/TFMBQM9","BID")</f>
        <v>#N/A The record could not be found</v>
      </c>
      <c r="G3" t="str">
        <f>_xll.RtGet("IDN","/TFMBQM9","ASK")</f>
        <v>#N/A The record could not be found</v>
      </c>
      <c r="H3">
        <v>14.212999999999999</v>
      </c>
      <c r="I3" s="11">
        <f t="shared" si="0"/>
        <v>-32621.519999999997</v>
      </c>
      <c r="K3" t="s">
        <v>14</v>
      </c>
      <c r="L3">
        <f t="array" ref="L3">+SUM(IF($B$2:$B$1048576&lt;=L$2,IF($C$2:$C$1048576&gt;=M$2-1,$D$2:$D$1048576,0)))</f>
        <v>0</v>
      </c>
      <c r="M3">
        <f t="array" ref="M3">+SUM(IF($B$2:$B$1048576&lt;=M$2,IF($C$2:$C$1048576&gt;=N$2-1,$D$2:$D$1048576,0)))</f>
        <v>0</v>
      </c>
      <c r="N3">
        <f t="array" ref="N3">+SUM(IF($B$2:$B$1048576&lt;=N$2,IF($C$2:$C$1048576&gt;=O$2-1,$D$2:$D$1048576,0)))</f>
        <v>50</v>
      </c>
      <c r="O3">
        <f t="array" ref="O3">+SUM(IF($B$2:$B$1048576&lt;=O$2,IF($C$2:$C$1048576&gt;=P$2-1,$D$2:$D$1048576,0)))</f>
        <v>60</v>
      </c>
      <c r="P3">
        <f t="array" ref="P3">+SUM(IF($B$2:$B$1048576&lt;=P$2,IF($C$2:$C$1048576&gt;=Q$2-1,$D$2:$D$1048576,0)))</f>
        <v>40</v>
      </c>
      <c r="Q3">
        <f t="array" ref="Q3">+SUM(IF($B$2:$B$1048576&lt;=Q$2,IF($C$2:$C$1048576&gt;=R$2-1,$D$2:$D$1048576,0)))</f>
        <v>40</v>
      </c>
      <c r="R3">
        <f t="array" ref="R3">+SUM(IF($B$2:$B$1048576&lt;=R$2,IF($C$2:$C$1048576&gt;=S$2-1,$D$2:$D$1048576,0)))</f>
        <v>100</v>
      </c>
      <c r="S3">
        <f t="array" ref="S3">+SUM(IF($B$2:$B$1048576&lt;=S$2,IF($C$2:$C$1048576&gt;=T$2-1,$D$2:$D$1048576,0)))</f>
        <v>100</v>
      </c>
      <c r="T3">
        <f t="array" ref="T3">+SUM(IF($B$2:$B$1048576&lt;=T$2,IF($C$2:$C$1048576&gt;=U$2-1,$D$2:$D$1048576,0)))</f>
        <v>100</v>
      </c>
      <c r="U3">
        <f t="array" ref="U3">+SUM(IF($B$2:$B$1048576&lt;=U$2,IF($C$2:$C$1048576&gt;=V$2-1,$D$2:$D$1048576,0)))</f>
        <v>0</v>
      </c>
      <c r="V3">
        <f t="array" ref="V3">+SUM(IF($B$2:$B$1048576&lt;=V$2,IF($C$2:$C$1048576&gt;=W$2-1,$D$2:$D$1048576,0)))</f>
        <v>0</v>
      </c>
      <c r="W3">
        <f t="array" ref="W3">+SUM(IF($B$2:$B$1048576&lt;=W$2,IF($C$2:$C$1048576&gt;=X$2-1,$D$2:$D$1048576,0)))</f>
        <v>0</v>
      </c>
      <c r="X3">
        <f t="array" ref="X3">+SUM(IF($B$2:$B$1048576&lt;=X$2,IF($C$2:$C$1048576&gt;=Y$2-1,$D$2:$D$1048576,0)))</f>
        <v>-30</v>
      </c>
      <c r="Y3">
        <f t="array" ref="Y3">+SUM(IF($B$2:$B$1048576&lt;=Y$2,IF($C$2:$C$1048576&gt;=Z$2-1,$D$2:$D$1048576,0)))</f>
        <v>-30</v>
      </c>
      <c r="Z3">
        <f t="array" ref="Z3">+SUM(IF($B$2:$B$1048576&lt;=Z$2,IF($C$2:$C$1048576&gt;=AA$2-1,$D$2:$D$1048576,0)))</f>
        <v>-30</v>
      </c>
      <c r="AA3">
        <f t="array" ref="AA3">+SUM(IF($B$2:$B$1048576&lt;=AA$2,IF($C$2:$C$1048576&gt;=AB$2-1,$D$2:$D$1048576,0)))</f>
        <v>60</v>
      </c>
      <c r="AB3">
        <f t="array" ref="AB3">+SUM(IF($B$2:$B$1048576&lt;=AB$2,IF($C$2:$C$1048576&gt;=AC$2-1,$D$2:$D$1048576,0)))</f>
        <v>60</v>
      </c>
      <c r="AC3">
        <f t="array" ref="AC3">+SUM(IF($B$2:$B$1048576&lt;=AC$2,IF($C$2:$C$1048576&gt;=AD$2-1,$D$2:$D$1048576,0)))</f>
        <v>60</v>
      </c>
      <c r="AD3">
        <f t="array" ref="AD3">+SUM(IF($B$2:$B$1048576&lt;=AD$2,IF($C$2:$C$1048576&gt;=AE$2-1,$D$2:$D$1048576,0)))</f>
        <v>100</v>
      </c>
      <c r="AE3">
        <f t="array" ref="AE3">+SUM(IF($B$2:$B$1048576&lt;=AE$2,IF($C$2:$C$1048576&gt;=AF$2-1,$D$2:$D$1048576,0)))</f>
        <v>100</v>
      </c>
      <c r="AF3">
        <f t="array" ref="AF3">+SUM(IF($B$2:$B$1048576&lt;=AF$2,IF($C$2:$C$1048576&gt;=AG$2-1,$D$2:$D$1048576,0)))</f>
        <v>100</v>
      </c>
      <c r="AG3">
        <f t="array" ref="AG3">+SUM(IF($B$2:$B$1048576&lt;=AG$2,IF($C$2:$C$1048576&gt;=AH$2-1,$D$2:$D$1048576,0)))</f>
        <v>90</v>
      </c>
      <c r="AH3">
        <f t="array" ref="AH3">+SUM(IF($B$2:$B$1048576&lt;=AH$2,IF($C$2:$C$1048576&gt;=AI$2-1,$D$2:$D$1048576,0)))</f>
        <v>90</v>
      </c>
      <c r="AI3">
        <f t="array" ref="AI3">+SUM(IF($B$2:$B$1048576&lt;=AI$2,IF($C$2:$C$1048576&gt;=AJ$2-1,$D$2:$D$1048576,0)))</f>
        <v>90</v>
      </c>
      <c r="AJ3">
        <f t="array" ref="AJ3">+SUM(IF($B$2:$B$1048576&lt;=AJ$2,IF($C$2:$C$1048576&gt;=AK$2-1,$D$2:$D$1048576,0)))</f>
        <v>0</v>
      </c>
      <c r="AK3">
        <f t="array" ref="AK3">+SUM(IF($B$2:$B$1048576&lt;=AK$2,IF($C$2:$C$1048576&gt;=AL$2-1,$D$2:$D$1048576,0)))</f>
        <v>0</v>
      </c>
      <c r="AL3">
        <f t="array" ref="AL3">+SUM(IF($B$2:$B$1048576&lt;=AL$2,IF($C$2:$C$1048576&gt;=AM$2-1,$D$2:$D$1048576,0)))</f>
        <v>0</v>
      </c>
    </row>
    <row r="4" spans="1:39" x14ac:dyDescent="0.25">
      <c r="A4" s="10">
        <f t="shared" ref="A4:A5" si="1">+A3</f>
        <v>43502</v>
      </c>
      <c r="B4" s="9">
        <v>43586</v>
      </c>
      <c r="C4" s="9">
        <f t="shared" ref="C4:C5" si="2">+EOMONTH(B4,0)</f>
        <v>43616</v>
      </c>
      <c r="D4" s="8">
        <v>10</v>
      </c>
      <c r="E4" s="13">
        <v>18.899999999999999</v>
      </c>
      <c r="F4">
        <f>_xll.RtGet("IDN","/TFMBMK9","BID")</f>
        <v>15.955</v>
      </c>
      <c r="G4">
        <f>_xll.RtGet("IDN","/TFMBMK9","ASK")</f>
        <v>16.024999999999999</v>
      </c>
      <c r="H4">
        <f t="shared" ref="H4:H35" si="3">+AVERAGE(F4:G4)</f>
        <v>15.989999999999998</v>
      </c>
      <c r="I4" s="11">
        <f t="shared" ref="I4:I5" si="4">+(H4-E4)*D4*(C4-B4)*24</f>
        <v>-20952</v>
      </c>
    </row>
    <row r="5" spans="1:39" x14ac:dyDescent="0.25">
      <c r="A5" s="10">
        <f t="shared" si="1"/>
        <v>43502</v>
      </c>
      <c r="B5" s="9">
        <v>43617</v>
      </c>
      <c r="C5" s="9">
        <f t="shared" si="2"/>
        <v>43646</v>
      </c>
      <c r="D5" s="8">
        <v>10</v>
      </c>
      <c r="E5" s="13">
        <v>18.899999999999999</v>
      </c>
      <c r="F5">
        <f>_xll.RtGet("IDN","/TFMBMM9","BID")</f>
        <v>16.004999999999999</v>
      </c>
      <c r="G5">
        <f>_xll.RtGet("IDN","/TFMBMM9","ASK")</f>
        <v>16.195</v>
      </c>
      <c r="H5">
        <f t="shared" si="3"/>
        <v>16.100000000000001</v>
      </c>
      <c r="I5" s="11">
        <f t="shared" si="4"/>
        <v>-19487.999999999982</v>
      </c>
    </row>
    <row r="6" spans="1:39" x14ac:dyDescent="0.25">
      <c r="A6" s="10">
        <f>+A3</f>
        <v>43502</v>
      </c>
      <c r="B6" s="9">
        <v>43647</v>
      </c>
      <c r="C6" s="9">
        <v>43738</v>
      </c>
      <c r="D6" s="8">
        <v>10</v>
      </c>
      <c r="E6" s="13">
        <v>18.895</v>
      </c>
      <c r="F6">
        <f>_xll.RtGet("IDN","/TFMBQU9","BID")</f>
        <v>16.5</v>
      </c>
      <c r="G6">
        <f>_xll.RtGet("IDN","/TFMBQU9","ASK")</f>
        <v>16.600000000000001</v>
      </c>
      <c r="H6">
        <f t="shared" si="3"/>
        <v>16.55</v>
      </c>
      <c r="I6" s="11">
        <f t="shared" si="0"/>
        <v>-51214.799999999974</v>
      </c>
      <c r="K6" t="s">
        <v>13</v>
      </c>
    </row>
    <row r="7" spans="1:39" x14ac:dyDescent="0.25">
      <c r="A7" s="10">
        <f>+A6</f>
        <v>43502</v>
      </c>
      <c r="B7" s="9">
        <v>43739</v>
      </c>
      <c r="C7" s="9">
        <v>43830</v>
      </c>
      <c r="D7" s="8">
        <v>10</v>
      </c>
      <c r="E7" s="13">
        <v>21.89</v>
      </c>
      <c r="F7">
        <f>_xll.RtGet("IDN","/TFMBQZ9","BID")</f>
        <v>20.135000000000002</v>
      </c>
      <c r="G7">
        <f>_xll.RtGet("IDN","/TFMBQZ9","ASK")</f>
        <v>20.2</v>
      </c>
      <c r="H7">
        <f t="shared" si="3"/>
        <v>20.1675</v>
      </c>
      <c r="I7" s="11">
        <f t="shared" si="0"/>
        <v>-37619.4</v>
      </c>
    </row>
    <row r="8" spans="1:39" x14ac:dyDescent="0.25">
      <c r="A8" s="10">
        <f>+A7</f>
        <v>43502</v>
      </c>
      <c r="B8" s="9">
        <v>43831</v>
      </c>
      <c r="C8" s="9">
        <v>44196</v>
      </c>
      <c r="D8" s="8">
        <v>10</v>
      </c>
      <c r="E8" s="13">
        <v>20.295000000000002</v>
      </c>
      <c r="F8">
        <f>_xll.RtGet("IDN","/TFMBYZ0","BID")</f>
        <v>19.605</v>
      </c>
      <c r="G8">
        <f>_xll.RtGet("IDN","/TFMBYZ0","ASK")</f>
        <v>19.895</v>
      </c>
      <c r="H8">
        <f t="shared" si="3"/>
        <v>19.75</v>
      </c>
      <c r="I8" s="11">
        <f t="shared" si="0"/>
        <v>-47742.000000000146</v>
      </c>
    </row>
    <row r="9" spans="1:39" x14ac:dyDescent="0.25">
      <c r="A9" s="10">
        <v>43503</v>
      </c>
      <c r="B9" s="9">
        <v>43525</v>
      </c>
      <c r="C9" s="9">
        <v>43555</v>
      </c>
      <c r="D9" s="8">
        <v>10</v>
      </c>
      <c r="E9" s="13">
        <v>19.324999999999999</v>
      </c>
      <c r="F9" t="str">
        <f t="shared" ref="F9:G9" si="5">+F2</f>
        <v>#N/A The record could not be found</v>
      </c>
      <c r="G9" t="str">
        <f t="shared" si="5"/>
        <v>#N/A The record could not be found</v>
      </c>
      <c r="H9" s="16">
        <f>+H2</f>
        <v>17.617000000000001</v>
      </c>
      <c r="I9" s="11">
        <f t="shared" si="0"/>
        <v>-12297.599999999988</v>
      </c>
    </row>
    <row r="10" spans="1:39" x14ac:dyDescent="0.25">
      <c r="A10" s="10">
        <f>+A9</f>
        <v>43503</v>
      </c>
      <c r="B10" s="9">
        <v>43556</v>
      </c>
      <c r="C10" s="9">
        <f>+EOMONTH(B10,0)</f>
        <v>43585</v>
      </c>
      <c r="D10" s="8">
        <v>10</v>
      </c>
      <c r="E10" s="13">
        <v>19.05</v>
      </c>
      <c r="F10" t="str">
        <f>+F3</f>
        <v>#N/A The record could not be found</v>
      </c>
      <c r="G10" t="str">
        <f>+G3</f>
        <v>#N/A The record could not be found</v>
      </c>
      <c r="H10">
        <v>14.212999999999999</v>
      </c>
      <c r="I10" s="11">
        <f>+(H10-E10)*D10*(C10-B10)*24</f>
        <v>-33665.520000000011</v>
      </c>
    </row>
    <row r="11" spans="1:39" x14ac:dyDescent="0.25">
      <c r="A11" s="10">
        <v>43504</v>
      </c>
      <c r="B11" s="9">
        <v>43586</v>
      </c>
      <c r="C11" s="9">
        <f t="shared" ref="C11:C12" si="6">+EOMONTH(B11,0)</f>
        <v>43616</v>
      </c>
      <c r="D11" s="8">
        <v>10</v>
      </c>
      <c r="E11" s="13">
        <v>19.05</v>
      </c>
      <c r="F11">
        <f>_xll.RtGet("IDN","/TFMBMK9","BID")</f>
        <v>15.955</v>
      </c>
      <c r="G11">
        <f>_xll.RtGet("IDN","/TFMBMK9","ASK")</f>
        <v>16.024999999999999</v>
      </c>
      <c r="H11">
        <f t="shared" si="3"/>
        <v>15.989999999999998</v>
      </c>
      <c r="I11" s="11">
        <f t="shared" ref="I11:I12" si="7">+(H11-E11)*D11*(C11-B11)*24</f>
        <v>-22032.000000000015</v>
      </c>
    </row>
    <row r="12" spans="1:39" x14ac:dyDescent="0.25">
      <c r="A12" s="10">
        <f>+A11</f>
        <v>43504</v>
      </c>
      <c r="B12" s="9">
        <v>43617</v>
      </c>
      <c r="C12" s="9">
        <f t="shared" si="6"/>
        <v>43646</v>
      </c>
      <c r="D12" s="8">
        <v>10</v>
      </c>
      <c r="E12" s="13">
        <v>19.05</v>
      </c>
      <c r="F12">
        <f>_xll.RtGet("IDN","/TFMBMM9","BID")</f>
        <v>16.004999999999999</v>
      </c>
      <c r="G12">
        <f>_xll.RtGet("IDN","/TFMBMM9","ASK")</f>
        <v>16.195</v>
      </c>
      <c r="H12">
        <f t="shared" si="3"/>
        <v>16.100000000000001</v>
      </c>
      <c r="I12" s="11">
        <f t="shared" si="7"/>
        <v>-20531.999999999993</v>
      </c>
    </row>
    <row r="13" spans="1:39" x14ac:dyDescent="0.25">
      <c r="A13" s="10">
        <f>+A10</f>
        <v>43503</v>
      </c>
      <c r="B13" s="9">
        <v>43647</v>
      </c>
      <c r="C13" s="9">
        <v>43738</v>
      </c>
      <c r="D13" s="8">
        <v>10</v>
      </c>
      <c r="E13" s="13">
        <v>18.95</v>
      </c>
      <c r="F13">
        <f t="shared" ref="F13:G15" si="8">+F6</f>
        <v>16.5</v>
      </c>
      <c r="G13">
        <f t="shared" si="8"/>
        <v>16.600000000000001</v>
      </c>
      <c r="H13">
        <f t="shared" si="3"/>
        <v>16.55</v>
      </c>
      <c r="I13" s="11">
        <f t="shared" si="0"/>
        <v>-52415.999999999971</v>
      </c>
    </row>
    <row r="14" spans="1:39" x14ac:dyDescent="0.25">
      <c r="A14" s="10">
        <f>+A13</f>
        <v>43503</v>
      </c>
      <c r="B14" s="9">
        <v>43739</v>
      </c>
      <c r="C14" s="9">
        <v>43830</v>
      </c>
      <c r="D14" s="8">
        <v>10</v>
      </c>
      <c r="E14" s="13">
        <v>21.94</v>
      </c>
      <c r="F14">
        <f t="shared" si="8"/>
        <v>20.135000000000002</v>
      </c>
      <c r="G14">
        <f t="shared" si="8"/>
        <v>20.2</v>
      </c>
      <c r="H14">
        <f t="shared" si="3"/>
        <v>20.1675</v>
      </c>
      <c r="I14" s="11">
        <f t="shared" si="0"/>
        <v>-38711.400000000023</v>
      </c>
      <c r="K14" t="s">
        <v>12</v>
      </c>
      <c r="L14" s="11">
        <f>+SUM(I2:I1048576)</f>
        <v>329086.91999999987</v>
      </c>
    </row>
    <row r="15" spans="1:39" x14ac:dyDescent="0.25">
      <c r="A15" s="10">
        <f>+A14</f>
        <v>43503</v>
      </c>
      <c r="B15" s="9">
        <v>43831</v>
      </c>
      <c r="C15" s="9">
        <v>44196</v>
      </c>
      <c r="D15" s="8">
        <v>10</v>
      </c>
      <c r="E15" s="13">
        <v>20.395</v>
      </c>
      <c r="F15">
        <f t="shared" si="8"/>
        <v>19.605</v>
      </c>
      <c r="G15">
        <f t="shared" si="8"/>
        <v>19.895</v>
      </c>
      <c r="H15">
        <f t="shared" si="3"/>
        <v>19.75</v>
      </c>
      <c r="I15" s="11">
        <f t="shared" si="0"/>
        <v>-56501.999999999971</v>
      </c>
    </row>
    <row r="16" spans="1:39" x14ac:dyDescent="0.25">
      <c r="A16" s="10">
        <v>43514</v>
      </c>
      <c r="B16" s="9">
        <v>43556</v>
      </c>
      <c r="C16" s="9">
        <f>+EOMONTH(B16,0)</f>
        <v>43585</v>
      </c>
      <c r="D16" s="8">
        <v>40</v>
      </c>
      <c r="E16" s="13">
        <v>17.79</v>
      </c>
      <c r="F16" t="str">
        <f>+F3</f>
        <v>#N/A The record could not be found</v>
      </c>
      <c r="G16" t="str">
        <f>+G3</f>
        <v>#N/A The record could not be found</v>
      </c>
      <c r="H16">
        <v>14.212999999999999</v>
      </c>
      <c r="I16" s="11">
        <f t="shared" si="0"/>
        <v>-99583.679999999993</v>
      </c>
    </row>
    <row r="17" spans="1:9" x14ac:dyDescent="0.25">
      <c r="A17" s="10">
        <f>+A16</f>
        <v>43514</v>
      </c>
      <c r="B17" s="9">
        <v>43586</v>
      </c>
      <c r="C17" s="9">
        <f t="shared" ref="C17:C18" si="9">+EOMONTH(B17,0)</f>
        <v>43616</v>
      </c>
      <c r="D17" s="8">
        <v>40</v>
      </c>
      <c r="E17" s="13">
        <v>17.79</v>
      </c>
      <c r="F17">
        <f>_xll.RtGet("IDN","/TFMBMK9","BID")</f>
        <v>15.955</v>
      </c>
      <c r="G17">
        <f>_xll.RtGet("IDN","/TFMBMK9","ASK")</f>
        <v>16.024999999999999</v>
      </c>
      <c r="H17">
        <f t="shared" si="3"/>
        <v>15.989999999999998</v>
      </c>
      <c r="I17" s="11">
        <f t="shared" si="0"/>
        <v>-51840.000000000022</v>
      </c>
    </row>
    <row r="18" spans="1:9" x14ac:dyDescent="0.25">
      <c r="A18" s="10">
        <f>+A17</f>
        <v>43514</v>
      </c>
      <c r="B18" s="9">
        <v>43617</v>
      </c>
      <c r="C18" s="9">
        <f t="shared" si="9"/>
        <v>43646</v>
      </c>
      <c r="D18" s="8">
        <v>40</v>
      </c>
      <c r="E18" s="13">
        <v>17.79</v>
      </c>
      <c r="F18">
        <f>_xll.RtGet("IDN","/TFMBMM9","BID")</f>
        <v>16.004999999999999</v>
      </c>
      <c r="G18">
        <f>_xll.RtGet("IDN","/TFMBMM9","ASK")</f>
        <v>16.195</v>
      </c>
      <c r="H18">
        <f t="shared" si="3"/>
        <v>16.100000000000001</v>
      </c>
      <c r="I18" s="11">
        <f t="shared" si="0"/>
        <v>-47049.599999999933</v>
      </c>
    </row>
    <row r="19" spans="1:9" x14ac:dyDescent="0.25">
      <c r="A19" s="10">
        <v>43514</v>
      </c>
      <c r="B19" s="9">
        <v>43739</v>
      </c>
      <c r="C19" s="9">
        <v>43830</v>
      </c>
      <c r="D19" s="8">
        <v>-20</v>
      </c>
      <c r="E19" s="13">
        <v>20.78</v>
      </c>
      <c r="F19">
        <f>+F7</f>
        <v>20.135000000000002</v>
      </c>
      <c r="G19">
        <f>+G7</f>
        <v>20.2</v>
      </c>
      <c r="H19">
        <f t="shared" si="3"/>
        <v>20.1675</v>
      </c>
      <c r="I19" s="11">
        <f t="shared" si="0"/>
        <v>26754.000000000033</v>
      </c>
    </row>
    <row r="20" spans="1:9" x14ac:dyDescent="0.25">
      <c r="A20" s="10">
        <v>43514</v>
      </c>
      <c r="B20" s="9">
        <v>43831</v>
      </c>
      <c r="C20" s="9">
        <v>43921</v>
      </c>
      <c r="D20" s="8">
        <v>-20</v>
      </c>
      <c r="E20" s="13">
        <v>21.67</v>
      </c>
      <c r="F20">
        <f>_xll.RtGet("IDN","/TFMBQH0","BID")</f>
        <v>21.240000000000002</v>
      </c>
      <c r="G20">
        <f>_xll.RtGet("IDN","/TFMBQH0","ASK")</f>
        <v>21.315000000000001</v>
      </c>
      <c r="H20">
        <f t="shared" si="3"/>
        <v>21.277500000000003</v>
      </c>
      <c r="I20" s="11">
        <f t="shared" si="0"/>
        <v>16955.999999999927</v>
      </c>
    </row>
    <row r="21" spans="1:9" x14ac:dyDescent="0.25">
      <c r="A21" s="10">
        <v>43514</v>
      </c>
      <c r="B21" s="9">
        <v>43922</v>
      </c>
      <c r="C21" s="9">
        <v>44012</v>
      </c>
      <c r="D21" s="8">
        <v>20</v>
      </c>
      <c r="E21" s="13">
        <v>19.375</v>
      </c>
      <c r="F21">
        <f>_xll.RtGet("IDN","/TFMBQM0","BID")</f>
        <v>18.45</v>
      </c>
      <c r="G21">
        <f>_xll.RtGet("IDN","/TFMBQM0","ASK")</f>
        <v>19.275000000000002</v>
      </c>
      <c r="H21">
        <f t="shared" si="3"/>
        <v>18.862500000000001</v>
      </c>
      <c r="I21" s="11">
        <f t="shared" si="0"/>
        <v>-22139.999999999971</v>
      </c>
    </row>
    <row r="22" spans="1:9" x14ac:dyDescent="0.25">
      <c r="A22" s="10">
        <v>43514</v>
      </c>
      <c r="B22" s="9">
        <v>44013</v>
      </c>
      <c r="C22" s="9">
        <v>44104</v>
      </c>
      <c r="D22" s="8">
        <v>20</v>
      </c>
      <c r="E22" s="13">
        <v>19</v>
      </c>
      <c r="F22">
        <f>_xll.RtGet("IDN","/TFMBQU0","BID")</f>
        <v>18.05</v>
      </c>
      <c r="G22">
        <f>_xll.RtGet("IDN","/TFMBQU0","ASK")</f>
        <v>19.04</v>
      </c>
      <c r="H22">
        <f t="shared" si="3"/>
        <v>18.545000000000002</v>
      </c>
      <c r="I22" s="11">
        <f t="shared" si="0"/>
        <v>-19874.399999999929</v>
      </c>
    </row>
    <row r="23" spans="1:9" x14ac:dyDescent="0.25">
      <c r="A23" s="10">
        <v>43514</v>
      </c>
      <c r="B23" s="9">
        <v>44105</v>
      </c>
      <c r="C23" s="9">
        <v>44196</v>
      </c>
      <c r="D23" s="8">
        <v>20</v>
      </c>
      <c r="E23" s="13">
        <v>20.545000000000002</v>
      </c>
      <c r="F23">
        <f>_xll.RtGet("IDN","/TFMBQZ0","BID")</f>
        <v>19.95</v>
      </c>
      <c r="G23">
        <f>_xll.RtGet("IDN","/TFMBQZ0","ASK")</f>
        <v>21.02</v>
      </c>
      <c r="H23">
        <f t="shared" si="3"/>
        <v>20.484999999999999</v>
      </c>
      <c r="I23" s="11">
        <f t="shared" si="0"/>
        <v>-2620.8000000000993</v>
      </c>
    </row>
    <row r="24" spans="1:9" x14ac:dyDescent="0.25">
      <c r="A24" s="10">
        <v>43515</v>
      </c>
      <c r="B24" s="9">
        <v>43647</v>
      </c>
      <c r="C24" s="9">
        <v>43738</v>
      </c>
      <c r="D24" s="8">
        <v>40</v>
      </c>
      <c r="E24" s="13">
        <v>17.925000000000001</v>
      </c>
      <c r="F24">
        <f>+F6</f>
        <v>16.5</v>
      </c>
      <c r="G24">
        <f>+G6</f>
        <v>16.600000000000001</v>
      </c>
      <c r="H24">
        <f t="shared" si="3"/>
        <v>16.55</v>
      </c>
      <c r="I24" s="11">
        <f t="shared" si="0"/>
        <v>-120120</v>
      </c>
    </row>
    <row r="25" spans="1:9" x14ac:dyDescent="0.25">
      <c r="A25" s="10">
        <f>+A24</f>
        <v>43515</v>
      </c>
      <c r="B25" s="9">
        <v>43922</v>
      </c>
      <c r="C25" s="9">
        <v>44012</v>
      </c>
      <c r="D25" s="8">
        <v>10</v>
      </c>
      <c r="E25" s="13">
        <v>19.25</v>
      </c>
      <c r="F25">
        <f>+F21</f>
        <v>18.45</v>
      </c>
      <c r="G25">
        <f>+G21</f>
        <v>19.275000000000002</v>
      </c>
      <c r="H25">
        <f t="shared" si="3"/>
        <v>18.862500000000001</v>
      </c>
      <c r="I25" s="11">
        <f t="shared" si="0"/>
        <v>-8369.9999999999854</v>
      </c>
    </row>
    <row r="26" spans="1:9" x14ac:dyDescent="0.25">
      <c r="A26" s="10">
        <f>+A25</f>
        <v>43515</v>
      </c>
      <c r="B26" s="9">
        <v>44013</v>
      </c>
      <c r="C26" s="9">
        <v>44104</v>
      </c>
      <c r="D26" s="8">
        <v>10</v>
      </c>
      <c r="E26" s="13">
        <v>18.850000000000001</v>
      </c>
      <c r="F26">
        <f>_xll.RtGet("IDN","/TFMBQU0","BID")</f>
        <v>18.05</v>
      </c>
      <c r="G26">
        <f>_xll.RtGet("IDN","/TFMBQU0","ASK")</f>
        <v>19.04</v>
      </c>
      <c r="H26">
        <f t="shared" si="3"/>
        <v>18.545000000000002</v>
      </c>
      <c r="I26" s="11">
        <f t="shared" si="0"/>
        <v>-6661.1999999999935</v>
      </c>
    </row>
    <row r="27" spans="1:9" x14ac:dyDescent="0.25">
      <c r="A27" s="10">
        <f>+A26</f>
        <v>43515</v>
      </c>
      <c r="B27" s="9">
        <v>44105</v>
      </c>
      <c r="C27" s="9">
        <v>44196</v>
      </c>
      <c r="D27" s="8">
        <v>10</v>
      </c>
      <c r="E27" s="13">
        <v>20.625</v>
      </c>
      <c r="F27">
        <f>_xll.RtGet("IDN","/TFMBQZ0","BID")</f>
        <v>19.95</v>
      </c>
      <c r="G27">
        <f>_xll.RtGet("IDN","/TFMBQZ0","ASK")</f>
        <v>21.02</v>
      </c>
      <c r="H27">
        <f t="shared" si="3"/>
        <v>20.484999999999999</v>
      </c>
      <c r="I27" s="11">
        <f t="shared" si="0"/>
        <v>-3057.6000000000122</v>
      </c>
    </row>
    <row r="28" spans="1:9" x14ac:dyDescent="0.25">
      <c r="A28" s="10">
        <v>43516</v>
      </c>
      <c r="B28" s="9">
        <v>43556</v>
      </c>
      <c r="C28" s="9">
        <f>+EOMONTH(B28,0)</f>
        <v>43585</v>
      </c>
      <c r="D28" s="8">
        <v>-20</v>
      </c>
      <c r="E28" s="13">
        <v>18.350000000000001</v>
      </c>
      <c r="F28" t="str">
        <f>+F3</f>
        <v>#N/A The record could not be found</v>
      </c>
      <c r="G28" t="str">
        <f>+G3</f>
        <v>#N/A The record could not be found</v>
      </c>
      <c r="H28">
        <v>14.212999999999999</v>
      </c>
      <c r="I28" s="11">
        <f t="shared" si="0"/>
        <v>57587.040000000023</v>
      </c>
    </row>
    <row r="29" spans="1:9" x14ac:dyDescent="0.25">
      <c r="A29" s="10">
        <f>+A28</f>
        <v>43516</v>
      </c>
      <c r="B29" s="9">
        <v>43586</v>
      </c>
      <c r="C29" s="9">
        <f t="shared" ref="C29:C30" si="10">+EOMONTH(B29,0)</f>
        <v>43616</v>
      </c>
      <c r="D29" s="8">
        <v>-10</v>
      </c>
      <c r="E29" s="13">
        <f>+E28</f>
        <v>18.350000000000001</v>
      </c>
      <c r="F29">
        <f>_xll.RtGet("IDN","/TFMBMK9","BID")</f>
        <v>15.955</v>
      </c>
      <c r="G29">
        <f>_xll.RtGet("IDN","/TFMBMK9","ASK")</f>
        <v>16.024999999999999</v>
      </c>
      <c r="H29">
        <f t="shared" ref="H29:H30" si="11">+AVERAGE(F29:G29)</f>
        <v>15.989999999999998</v>
      </c>
      <c r="I29" s="11">
        <f t="shared" ref="I29:I30" si="12">+(H29-E29)*D29*(C29-B29)*24</f>
        <v>16992.000000000022</v>
      </c>
    </row>
    <row r="30" spans="1:9" x14ac:dyDescent="0.25">
      <c r="A30" s="10">
        <f>+A29</f>
        <v>43516</v>
      </c>
      <c r="B30" s="9">
        <v>43617</v>
      </c>
      <c r="C30" s="9">
        <f t="shared" si="10"/>
        <v>43646</v>
      </c>
      <c r="D30" s="8">
        <v>-10</v>
      </c>
      <c r="E30" s="13">
        <f>+E29</f>
        <v>18.350000000000001</v>
      </c>
      <c r="F30">
        <f>_xll.RtGet("IDN","/TFMBMM9","BID")</f>
        <v>16.004999999999999</v>
      </c>
      <c r="G30">
        <f>_xll.RtGet("IDN","/TFMBMM9","ASK")</f>
        <v>16.195</v>
      </c>
      <c r="H30">
        <f t="shared" si="11"/>
        <v>16.100000000000001</v>
      </c>
      <c r="I30" s="11">
        <f t="shared" si="12"/>
        <v>15660</v>
      </c>
    </row>
    <row r="31" spans="1:9" x14ac:dyDescent="0.25">
      <c r="A31" s="10">
        <f>+A28</f>
        <v>43516</v>
      </c>
      <c r="B31" s="9">
        <v>43647</v>
      </c>
      <c r="C31" s="9">
        <v>43738</v>
      </c>
      <c r="D31" s="8">
        <v>-10</v>
      </c>
      <c r="E31" s="13">
        <v>18.627500000000001</v>
      </c>
      <c r="F31">
        <f>+F6</f>
        <v>16.5</v>
      </c>
      <c r="G31">
        <f>+G6</f>
        <v>16.600000000000001</v>
      </c>
      <c r="H31">
        <f t="shared" si="3"/>
        <v>16.55</v>
      </c>
      <c r="I31" s="11">
        <f t="shared" si="0"/>
        <v>45372.600000000013</v>
      </c>
    </row>
    <row r="32" spans="1:9" x14ac:dyDescent="0.25">
      <c r="A32" s="10">
        <f>+A31</f>
        <v>43516</v>
      </c>
      <c r="B32" s="9">
        <v>44013</v>
      </c>
      <c r="C32" s="9">
        <v>44104</v>
      </c>
      <c r="D32" s="8">
        <v>10</v>
      </c>
      <c r="E32" s="13">
        <v>18.987500000000001</v>
      </c>
      <c r="F32">
        <f>_xll.RtGet("IDN","/TFMBQU0","BID")</f>
        <v>18.05</v>
      </c>
      <c r="G32">
        <f>_xll.RtGet("IDN","/TFMBQU0","ASK")</f>
        <v>19.04</v>
      </c>
      <c r="H32">
        <f t="shared" si="3"/>
        <v>18.545000000000002</v>
      </c>
      <c r="I32" s="11">
        <f t="shared" si="0"/>
        <v>-9664.1999999999789</v>
      </c>
    </row>
    <row r="33" spans="1:9" x14ac:dyDescent="0.25">
      <c r="A33" s="10">
        <f>+A32</f>
        <v>43516</v>
      </c>
      <c r="B33" s="9">
        <v>44105</v>
      </c>
      <c r="C33" s="9">
        <v>44196</v>
      </c>
      <c r="D33" s="8">
        <v>10</v>
      </c>
      <c r="E33" s="13">
        <v>20.677499999999998</v>
      </c>
      <c r="F33">
        <f>_xll.RtGet("IDN","/TFMBQZ0","BID")</f>
        <v>19.95</v>
      </c>
      <c r="G33">
        <f>_xll.RtGet("IDN","/TFMBQZ0","ASK")</f>
        <v>21.02</v>
      </c>
      <c r="H33">
        <f t="shared" si="3"/>
        <v>20.484999999999999</v>
      </c>
      <c r="I33" s="11">
        <f t="shared" si="0"/>
        <v>-4204.1999999999789</v>
      </c>
    </row>
    <row r="34" spans="1:9" x14ac:dyDescent="0.25">
      <c r="A34" s="10">
        <f>+A33</f>
        <v>43516</v>
      </c>
      <c r="B34" s="9">
        <v>43739</v>
      </c>
      <c r="C34" s="9">
        <v>43830</v>
      </c>
      <c r="D34" s="8">
        <v>-20</v>
      </c>
      <c r="E34" s="13">
        <v>21.09</v>
      </c>
      <c r="F34">
        <f>_xll.RtGet("IDN","/TFMBQZ9","BID")</f>
        <v>20.135000000000002</v>
      </c>
      <c r="G34">
        <f>_xll.RtGet("IDN","/TFMBQZ9","ASK")</f>
        <v>20.2</v>
      </c>
      <c r="H34">
        <f t="shared" si="3"/>
        <v>20.1675</v>
      </c>
      <c r="I34" s="11">
        <f t="shared" si="0"/>
        <v>40294.799999999974</v>
      </c>
    </row>
    <row r="35" spans="1:9" x14ac:dyDescent="0.25">
      <c r="A35" s="10">
        <f>+A34</f>
        <v>43516</v>
      </c>
      <c r="B35" s="9">
        <v>43831</v>
      </c>
      <c r="C35" s="9">
        <v>43921</v>
      </c>
      <c r="D35" s="8">
        <v>-20</v>
      </c>
      <c r="E35" s="13">
        <v>21.962499999999999</v>
      </c>
      <c r="F35">
        <f>_xll.RtGet("IDN","/TFMBQH0","BID")</f>
        <v>21.240000000000002</v>
      </c>
      <c r="G35">
        <f>_xll.RtGet("IDN","/TFMBQH0","ASK")</f>
        <v>21.315000000000001</v>
      </c>
      <c r="H35">
        <f t="shared" si="3"/>
        <v>21.277500000000003</v>
      </c>
      <c r="I35" s="11">
        <f t="shared" si="0"/>
        <v>29591.999999999793</v>
      </c>
    </row>
    <row r="36" spans="1:9" x14ac:dyDescent="0.25">
      <c r="A36" s="10">
        <v>43517</v>
      </c>
      <c r="B36" s="9">
        <v>43739</v>
      </c>
      <c r="C36" s="9">
        <v>43830</v>
      </c>
      <c r="D36" s="8">
        <v>-10</v>
      </c>
      <c r="E36" s="13">
        <v>21.01</v>
      </c>
      <c r="F36">
        <f>_xll.RtGet("IDN","/TFMBQZ9","BID")</f>
        <v>20.135000000000002</v>
      </c>
      <c r="G36">
        <f>_xll.RtGet("IDN","/TFMBQZ9","ASK")</f>
        <v>20.2</v>
      </c>
      <c r="H36">
        <f>+AVERAGE(F36:G36)</f>
        <v>20.1675</v>
      </c>
      <c r="I36" s="11">
        <f>+(H36-E36)*D36*(C36-B36)*24</f>
        <v>18400.200000000026</v>
      </c>
    </row>
    <row r="37" spans="1:9" x14ac:dyDescent="0.25">
      <c r="A37" s="10">
        <f>+A36</f>
        <v>43517</v>
      </c>
      <c r="B37" s="9">
        <v>43831</v>
      </c>
      <c r="C37" s="9">
        <v>43921</v>
      </c>
      <c r="D37" s="8">
        <v>-10</v>
      </c>
      <c r="E37" s="13">
        <v>21.9</v>
      </c>
      <c r="F37">
        <f>_xll.RtGet("IDN","/TFMBQH0","BID")</f>
        <v>21.240000000000002</v>
      </c>
      <c r="G37">
        <f>_xll.RtGet("IDN","/TFMBQH0","ASK")</f>
        <v>21.315000000000001</v>
      </c>
      <c r="H37">
        <f>+AVERAGE(F37:G37)</f>
        <v>21.277500000000003</v>
      </c>
      <c r="I37" s="11">
        <f>+(H37-E37)*D37*(C37-B37)*24</f>
        <v>13445.999999999896</v>
      </c>
    </row>
    <row r="38" spans="1:9" x14ac:dyDescent="0.25">
      <c r="A38" s="10">
        <f>+A37</f>
        <v>43517</v>
      </c>
      <c r="B38" s="9">
        <v>43556</v>
      </c>
      <c r="C38" s="9">
        <f>+EOMONTH(B38,0)</f>
        <v>43585</v>
      </c>
      <c r="D38" s="8">
        <v>-20</v>
      </c>
      <c r="E38" s="13">
        <v>17.914999999999999</v>
      </c>
      <c r="F38" t="str">
        <f>_xll.RtGet("IDN","/TFMBQM9","BID")</f>
        <v>#N/A The record could not be found</v>
      </c>
      <c r="G38" t="str">
        <f>_xll.RtGet("IDN","/TFMBQM9","ASK")</f>
        <v>#N/A The record could not be found</v>
      </c>
      <c r="H38">
        <v>14.212999999999999</v>
      </c>
      <c r="I38" s="11">
        <f>+(H38-E38)*D38*(C38-B38)*24</f>
        <v>51531.839999999997</v>
      </c>
    </row>
    <row r="39" spans="1:9" x14ac:dyDescent="0.25">
      <c r="A39" s="10">
        <f>+A38</f>
        <v>43517</v>
      </c>
      <c r="B39" s="9">
        <v>43586</v>
      </c>
      <c r="C39" s="9">
        <f t="shared" ref="C39:C40" si="13">+EOMONTH(B39,0)</f>
        <v>43616</v>
      </c>
      <c r="D39" s="8">
        <v>-10</v>
      </c>
      <c r="E39" s="13">
        <f>+E38</f>
        <v>17.914999999999999</v>
      </c>
      <c r="F39">
        <f>_xll.RtGet("IDN","/TFMBMK9","BID")</f>
        <v>15.955</v>
      </c>
      <c r="G39">
        <f>_xll.RtGet("IDN","/TFMBMK9","ASK")</f>
        <v>16.024999999999999</v>
      </c>
      <c r="H39">
        <f t="shared" ref="H39:H40" si="14">+AVERAGE(F39:G39)</f>
        <v>15.989999999999998</v>
      </c>
      <c r="I39" s="11">
        <f t="shared" ref="I39:I40" si="15">+(H39-E39)*D39*(C39-B39)*24</f>
        <v>13860.000000000005</v>
      </c>
    </row>
    <row r="40" spans="1:9" x14ac:dyDescent="0.25">
      <c r="A40" s="10">
        <f>+A39</f>
        <v>43517</v>
      </c>
      <c r="B40" s="9">
        <v>43617</v>
      </c>
      <c r="C40" s="9">
        <f t="shared" si="13"/>
        <v>43646</v>
      </c>
      <c r="D40" s="8">
        <v>-10</v>
      </c>
      <c r="E40" s="13">
        <f>+E39</f>
        <v>17.914999999999999</v>
      </c>
      <c r="F40">
        <f>_xll.RtGet("IDN","/TFMBMM9","BID")</f>
        <v>16.004999999999999</v>
      </c>
      <c r="G40">
        <f>_xll.RtGet("IDN","/TFMBMM9","ASK")</f>
        <v>16.195</v>
      </c>
      <c r="H40">
        <f t="shared" si="14"/>
        <v>16.100000000000001</v>
      </c>
      <c r="I40" s="11">
        <f t="shared" si="15"/>
        <v>12632.399999999983</v>
      </c>
    </row>
    <row r="41" spans="1:9" x14ac:dyDescent="0.25">
      <c r="A41" s="10">
        <f>+A38</f>
        <v>43517</v>
      </c>
      <c r="B41" s="9">
        <v>44013</v>
      </c>
      <c r="C41" s="9">
        <v>44104</v>
      </c>
      <c r="D41" s="8">
        <v>10</v>
      </c>
      <c r="E41" s="13">
        <v>18.787500000000001</v>
      </c>
      <c r="F41">
        <f>_xll.RtGet("IDN","/TFMBQU0","BID")</f>
        <v>18.05</v>
      </c>
      <c r="G41">
        <f>_xll.RtGet("IDN","/TFMBQU0","ASK")</f>
        <v>19.04</v>
      </c>
      <c r="H41">
        <f>+AVERAGE(F41:G41)</f>
        <v>18.545000000000002</v>
      </c>
      <c r="I41" s="11">
        <f>+(H41-E41)*D41*(C41-B41)*24</f>
        <v>-5296.1999999999935</v>
      </c>
    </row>
    <row r="42" spans="1:9" x14ac:dyDescent="0.25">
      <c r="A42" s="10">
        <f>+A41</f>
        <v>43517</v>
      </c>
      <c r="B42" s="9">
        <v>44105</v>
      </c>
      <c r="C42" s="9">
        <v>44196</v>
      </c>
      <c r="D42" s="8">
        <v>10</v>
      </c>
      <c r="E42" s="13">
        <v>20.4375</v>
      </c>
      <c r="F42">
        <f>_xll.RtGet("IDN","/TFMBQZ0","BID")</f>
        <v>19.95</v>
      </c>
      <c r="G42">
        <f>_xll.RtGet("IDN","/TFMBQZ0","ASK")</f>
        <v>21.02</v>
      </c>
      <c r="H42">
        <f>+AVERAGE(F42:G42)</f>
        <v>20.484999999999999</v>
      </c>
      <c r="I42" s="11">
        <f>+(H42-E42)*D42*(C42-B42)*24</f>
        <v>1037.3999999999876</v>
      </c>
    </row>
    <row r="43" spans="1:9" x14ac:dyDescent="0.25">
      <c r="A43" s="10">
        <v>43518</v>
      </c>
      <c r="B43" s="9">
        <v>43739</v>
      </c>
      <c r="C43" s="9">
        <v>43830</v>
      </c>
      <c r="D43" s="8">
        <v>-10</v>
      </c>
      <c r="E43" s="13">
        <v>20.762499999999999</v>
      </c>
      <c r="F43">
        <f>_xll.RtGet("IDN","/TFMBQZ9","BID")</f>
        <v>20.135000000000002</v>
      </c>
      <c r="G43">
        <f>_xll.RtGet("IDN","/TFMBQZ9","ASK")</f>
        <v>20.2</v>
      </c>
      <c r="H43">
        <f t="shared" ref="H43:H49" si="16">+AVERAGE(F43:G43)</f>
        <v>20.1675</v>
      </c>
      <c r="I43" s="11">
        <f t="shared" ref="I43:I49" si="17">+(H43-E43)*D43*(C43-B43)*24</f>
        <v>12994.799999999974</v>
      </c>
    </row>
    <row r="44" spans="1:9" x14ac:dyDescent="0.25">
      <c r="A44" s="10">
        <f>+A43</f>
        <v>43518</v>
      </c>
      <c r="B44" s="9">
        <v>43831</v>
      </c>
      <c r="C44" s="9">
        <v>43921</v>
      </c>
      <c r="D44" s="8">
        <v>-10</v>
      </c>
      <c r="E44" s="13">
        <v>21.677499999999998</v>
      </c>
      <c r="F44">
        <f>_xll.RtGet("IDN","/TFMBQH0","BID")</f>
        <v>21.240000000000002</v>
      </c>
      <c r="G44">
        <f>_xll.RtGet("IDN","/TFMBQH0","ASK")</f>
        <v>21.315000000000001</v>
      </c>
      <c r="H44">
        <f t="shared" si="16"/>
        <v>21.277500000000003</v>
      </c>
      <c r="I44" s="11">
        <f t="shared" si="17"/>
        <v>8639.9999999998927</v>
      </c>
    </row>
    <row r="45" spans="1:9" x14ac:dyDescent="0.25">
      <c r="A45" s="10">
        <v>43518</v>
      </c>
      <c r="B45" s="9">
        <v>43556</v>
      </c>
      <c r="C45" s="9">
        <v>43646</v>
      </c>
      <c r="D45" s="8">
        <v>20</v>
      </c>
      <c r="E45" s="13">
        <v>18.7</v>
      </c>
      <c r="F45">
        <f>+F22</f>
        <v>18.05</v>
      </c>
      <c r="G45">
        <f>+G22</f>
        <v>19.04</v>
      </c>
      <c r="H45">
        <f t="shared" si="16"/>
        <v>18.545000000000002</v>
      </c>
      <c r="I45" s="11">
        <f t="shared" si="17"/>
        <v>-6695.9999999998963</v>
      </c>
    </row>
    <row r="46" spans="1:9" x14ac:dyDescent="0.25">
      <c r="A46" s="10">
        <v>43518</v>
      </c>
      <c r="B46" s="9">
        <v>44013</v>
      </c>
      <c r="C46" s="9">
        <v>44104</v>
      </c>
      <c r="D46" s="8">
        <v>10</v>
      </c>
      <c r="E46" s="13">
        <v>18.7</v>
      </c>
      <c r="F46">
        <f>_xll.RtGet("IDN","/TFMBQU0","BID")</f>
        <v>18.05</v>
      </c>
      <c r="G46">
        <f>_xll.RtGet("IDN","/TFMBQU0","ASK")</f>
        <v>19.04</v>
      </c>
      <c r="H46">
        <f t="shared" si="16"/>
        <v>18.545000000000002</v>
      </c>
      <c r="I46" s="11">
        <f t="shared" si="17"/>
        <v>-3385.1999999999471</v>
      </c>
    </row>
    <row r="47" spans="1:9" x14ac:dyDescent="0.25">
      <c r="A47" s="10">
        <f>+A46</f>
        <v>43518</v>
      </c>
      <c r="B47" s="9">
        <v>44105</v>
      </c>
      <c r="C47" s="9">
        <v>44196</v>
      </c>
      <c r="D47" s="8">
        <v>10</v>
      </c>
      <c r="E47" s="13">
        <v>20.29</v>
      </c>
      <c r="F47">
        <f>_xll.RtGet("IDN","/TFMBQZ0","BID")</f>
        <v>19.95</v>
      </c>
      <c r="G47">
        <f>_xll.RtGet("IDN","/TFMBQZ0","ASK")</f>
        <v>21.02</v>
      </c>
      <c r="H47">
        <f t="shared" si="16"/>
        <v>20.484999999999999</v>
      </c>
      <c r="I47" s="11">
        <f t="shared" si="17"/>
        <v>4258.8000000000065</v>
      </c>
    </row>
    <row r="48" spans="1:9" x14ac:dyDescent="0.25">
      <c r="A48" s="10">
        <v>43521</v>
      </c>
      <c r="B48" s="9">
        <v>43739</v>
      </c>
      <c r="C48" s="9">
        <v>43830</v>
      </c>
      <c r="D48" s="8">
        <v>-10</v>
      </c>
      <c r="E48" s="13">
        <v>20.512499999999999</v>
      </c>
      <c r="F48">
        <f>_xll.RtGet("IDN","/TFMBQZ9","BID")</f>
        <v>20.135000000000002</v>
      </c>
      <c r="G48">
        <f>_xll.RtGet("IDN","/TFMBQZ9","ASK")</f>
        <v>20.2</v>
      </c>
      <c r="H48">
        <f t="shared" si="16"/>
        <v>20.1675</v>
      </c>
      <c r="I48" s="11">
        <f t="shared" si="17"/>
        <v>7534.7999999999756</v>
      </c>
    </row>
    <row r="49" spans="1:9" x14ac:dyDescent="0.25">
      <c r="A49" s="10">
        <f>+A48</f>
        <v>43521</v>
      </c>
      <c r="B49" s="9">
        <v>43831</v>
      </c>
      <c r="C49" s="9">
        <v>43921</v>
      </c>
      <c r="D49" s="8">
        <v>-10</v>
      </c>
      <c r="E49" s="13">
        <v>21.42</v>
      </c>
      <c r="F49">
        <f>_xll.RtGet("IDN","/TFMBQH0","BID")</f>
        <v>21.240000000000002</v>
      </c>
      <c r="G49">
        <f>_xll.RtGet("IDN","/TFMBQH0","ASK")</f>
        <v>21.315000000000001</v>
      </c>
      <c r="H49">
        <f t="shared" si="16"/>
        <v>21.277500000000003</v>
      </c>
      <c r="I49" s="11">
        <f t="shared" si="17"/>
        <v>3077.9999999999632</v>
      </c>
    </row>
    <row r="50" spans="1:9" x14ac:dyDescent="0.25">
      <c r="A50" s="10">
        <v>43522</v>
      </c>
      <c r="B50" s="9">
        <v>43739</v>
      </c>
      <c r="C50" s="9">
        <v>43830</v>
      </c>
      <c r="D50" s="8">
        <v>-20</v>
      </c>
      <c r="E50" s="13">
        <v>20.762499999999999</v>
      </c>
      <c r="F50">
        <f>_xll.RtGet("IDN","/TFMBQZ9","BID")</f>
        <v>20.135000000000002</v>
      </c>
      <c r="G50">
        <f>_xll.RtGet("IDN","/TFMBQZ9","ASK")</f>
        <v>20.2</v>
      </c>
      <c r="H50">
        <f t="shared" ref="H50:H56" si="18">+AVERAGE(F50:G50)</f>
        <v>20.1675</v>
      </c>
      <c r="I50" s="11">
        <f t="shared" ref="I50:I60" si="19">+(H50-E50)*D50*(C50-B50)*24</f>
        <v>25989.599999999948</v>
      </c>
    </row>
    <row r="51" spans="1:9" x14ac:dyDescent="0.25">
      <c r="A51" s="10">
        <f t="shared" ref="A51:A59" si="20">+A50</f>
        <v>43522</v>
      </c>
      <c r="B51" s="9">
        <v>43831</v>
      </c>
      <c r="C51" s="9">
        <v>43921</v>
      </c>
      <c r="D51" s="8">
        <v>-10</v>
      </c>
      <c r="E51" s="13">
        <v>21.647500000000001</v>
      </c>
      <c r="F51">
        <f>_xll.RtGet("IDN","/TFMBQH0","BID")</f>
        <v>21.240000000000002</v>
      </c>
      <c r="G51">
        <f>_xll.RtGet("IDN","/TFMBQH0","ASK")</f>
        <v>21.315000000000001</v>
      </c>
      <c r="H51">
        <f t="shared" si="18"/>
        <v>21.277500000000003</v>
      </c>
      <c r="I51" s="11">
        <f t="shared" si="19"/>
        <v>7991.9999999999454</v>
      </c>
    </row>
    <row r="52" spans="1:9" x14ac:dyDescent="0.25">
      <c r="A52" s="10">
        <f t="shared" si="20"/>
        <v>43522</v>
      </c>
      <c r="B52" s="9">
        <v>43831</v>
      </c>
      <c r="C52" s="9">
        <v>43921</v>
      </c>
      <c r="D52" s="8">
        <v>-10</v>
      </c>
      <c r="E52" s="13">
        <v>21.647500000000001</v>
      </c>
      <c r="F52">
        <f>_xll.RtGet("IDN","/TFMBQH0","BID")</f>
        <v>21.240000000000002</v>
      </c>
      <c r="G52">
        <f>_xll.RtGet("IDN","/TFMBQH0","ASK")</f>
        <v>21.315000000000001</v>
      </c>
      <c r="H52">
        <f t="shared" si="18"/>
        <v>21.277500000000003</v>
      </c>
      <c r="I52" s="11">
        <f t="shared" si="19"/>
        <v>7991.9999999999454</v>
      </c>
    </row>
    <row r="53" spans="1:9" x14ac:dyDescent="0.25">
      <c r="A53" s="10">
        <f t="shared" si="20"/>
        <v>43522</v>
      </c>
      <c r="B53" s="9">
        <v>43922</v>
      </c>
      <c r="C53" s="9">
        <v>44012</v>
      </c>
      <c r="D53" s="8">
        <v>-10</v>
      </c>
      <c r="E53" s="13">
        <v>19.087499999999999</v>
      </c>
      <c r="F53">
        <f>_xll.RtGet("IDN","/TFMBQM0","BID")</f>
        <v>18.45</v>
      </c>
      <c r="G53">
        <f>_xll.RtGet("IDN","/TFMBQM0","ASK")</f>
        <v>19.275000000000002</v>
      </c>
      <c r="H53">
        <f t="shared" si="18"/>
        <v>18.862500000000001</v>
      </c>
      <c r="I53" s="11">
        <f t="shared" si="19"/>
        <v>4859.9999999999536</v>
      </c>
    </row>
    <row r="54" spans="1:9" x14ac:dyDescent="0.25">
      <c r="A54" s="10">
        <f t="shared" si="20"/>
        <v>43522</v>
      </c>
      <c r="B54" s="9">
        <v>44013</v>
      </c>
      <c r="C54" s="9">
        <v>44104</v>
      </c>
      <c r="D54" s="8">
        <v>-10</v>
      </c>
      <c r="E54" s="13">
        <v>18.725000000000001</v>
      </c>
      <c r="F54">
        <f>_xll.RtGet("IDN","/TFMBQU0","BID")</f>
        <v>18.05</v>
      </c>
      <c r="G54">
        <f>_xll.RtGet("IDN","/TFMBQU0","ASK")</f>
        <v>19.04</v>
      </c>
      <c r="H54">
        <f t="shared" si="18"/>
        <v>18.545000000000002</v>
      </c>
      <c r="I54" s="11">
        <f t="shared" si="19"/>
        <v>3931.1999999999935</v>
      </c>
    </row>
    <row r="55" spans="1:9" x14ac:dyDescent="0.25">
      <c r="A55" s="10">
        <f t="shared" si="20"/>
        <v>43522</v>
      </c>
      <c r="B55" s="9">
        <v>44105</v>
      </c>
      <c r="C55" s="9">
        <v>44196</v>
      </c>
      <c r="D55" s="8">
        <v>-10</v>
      </c>
      <c r="E55" s="13">
        <v>20.46</v>
      </c>
      <c r="F55">
        <f>_xll.RtGet("IDN","/TFMBQZ0","BID")</f>
        <v>19.95</v>
      </c>
      <c r="G55">
        <f>_xll.RtGet("IDN","/TFMBQZ0","ASK")</f>
        <v>21.02</v>
      </c>
      <c r="H55">
        <f t="shared" si="18"/>
        <v>20.484999999999999</v>
      </c>
      <c r="I55" s="11">
        <f t="shared" si="19"/>
        <v>-545.99999999996896</v>
      </c>
    </row>
    <row r="56" spans="1:9" x14ac:dyDescent="0.25">
      <c r="A56" s="10">
        <f t="shared" si="20"/>
        <v>43522</v>
      </c>
      <c r="B56" s="9">
        <v>44197</v>
      </c>
      <c r="C56" s="9">
        <v>44286</v>
      </c>
      <c r="D56" s="8">
        <v>-10</v>
      </c>
      <c r="E56" s="13">
        <v>21.024999999999999</v>
      </c>
      <c r="F56">
        <f>_xll.RtGet("IDN","/TFMBQH1","BID")</f>
        <v>20.525000000000002</v>
      </c>
      <c r="G56">
        <f>_xll.RtGet("IDN","/TFMBQH1","ASK")</f>
        <v>21.574999999999999</v>
      </c>
      <c r="H56">
        <f t="shared" si="18"/>
        <v>21.05</v>
      </c>
      <c r="I56" s="11">
        <f t="shared" si="19"/>
        <v>-534.00000000004547</v>
      </c>
    </row>
    <row r="57" spans="1:9" x14ac:dyDescent="0.25">
      <c r="A57" s="10">
        <f t="shared" si="20"/>
        <v>43522</v>
      </c>
      <c r="B57" s="9">
        <v>43556</v>
      </c>
      <c r="C57" s="9">
        <f>+EOMONTH(B57,0)</f>
        <v>43585</v>
      </c>
      <c r="D57" s="8">
        <v>10</v>
      </c>
      <c r="E57" s="13">
        <v>17.649999999999999</v>
      </c>
      <c r="F57" t="str">
        <f>_xll.RtGet("IDN","/TFMBQM9","BID")</f>
        <v>#N/A The record could not be found</v>
      </c>
      <c r="G57" t="str">
        <f>_xll.RtGet("IDN","/TFMBQM9","ASK")</f>
        <v>#N/A The record could not be found</v>
      </c>
      <c r="H57">
        <v>14.212999999999999</v>
      </c>
      <c r="I57" s="11">
        <f t="shared" si="19"/>
        <v>-23921.519999999993</v>
      </c>
    </row>
    <row r="58" spans="1:9" x14ac:dyDescent="0.25">
      <c r="A58" s="10">
        <f t="shared" si="20"/>
        <v>43522</v>
      </c>
      <c r="B58" s="9">
        <v>43586</v>
      </c>
      <c r="C58" s="9">
        <f t="shared" ref="C58:C59" si="21">+EOMONTH(B58,0)</f>
        <v>43616</v>
      </c>
      <c r="D58" s="8">
        <v>-10</v>
      </c>
      <c r="E58" s="13">
        <f>+E57</f>
        <v>17.649999999999999</v>
      </c>
      <c r="F58">
        <f>_xll.RtGet("IDN","/TFMBMK9","BID")</f>
        <v>15.955</v>
      </c>
      <c r="G58">
        <f>_xll.RtGet("IDN","/TFMBMK9","ASK")</f>
        <v>16.024999999999999</v>
      </c>
      <c r="H58">
        <f t="shared" ref="H58:H59" si="22">+AVERAGE(F58:G58)</f>
        <v>15.989999999999998</v>
      </c>
      <c r="I58" s="11">
        <f t="shared" si="19"/>
        <v>11952.000000000002</v>
      </c>
    </row>
    <row r="59" spans="1:9" x14ac:dyDescent="0.25">
      <c r="A59" s="10">
        <f t="shared" si="20"/>
        <v>43522</v>
      </c>
      <c r="B59" s="9">
        <v>43617</v>
      </c>
      <c r="C59" s="9">
        <f t="shared" si="21"/>
        <v>43646</v>
      </c>
      <c r="D59" s="8">
        <v>-10</v>
      </c>
      <c r="E59" s="13">
        <f>+E58</f>
        <v>17.649999999999999</v>
      </c>
      <c r="F59">
        <f>_xll.RtGet("IDN","/TFMBMM9","BID")</f>
        <v>16.004999999999999</v>
      </c>
      <c r="G59">
        <f>_xll.RtGet("IDN","/TFMBMM9","ASK")</f>
        <v>16.195</v>
      </c>
      <c r="H59">
        <f t="shared" si="22"/>
        <v>16.100000000000001</v>
      </c>
      <c r="I59" s="11">
        <f t="shared" si="19"/>
        <v>10787.999999999982</v>
      </c>
    </row>
    <row r="60" spans="1:9" x14ac:dyDescent="0.25">
      <c r="A60" s="10">
        <v>43523</v>
      </c>
      <c r="B60" s="9">
        <v>43525</v>
      </c>
      <c r="C60" s="9">
        <v>43555</v>
      </c>
      <c r="D60" s="8">
        <v>30</v>
      </c>
      <c r="E60" s="13">
        <v>17.4375</v>
      </c>
      <c r="F60" t="str">
        <f>_xll.RtGet("IDN","/TFMBMH9","BID")</f>
        <v>#N/A The record could not be found</v>
      </c>
      <c r="G60" t="str">
        <f>_xll.RtGet("IDN","/TFMBMH9","ASK")</f>
        <v>#N/A The record could not be found</v>
      </c>
      <c r="H60" s="16">
        <f>+H2</f>
        <v>17.617000000000001</v>
      </c>
      <c r="I60" s="11">
        <f t="shared" si="19"/>
        <v>3877.2000000000194</v>
      </c>
    </row>
    <row r="61" spans="1:9" x14ac:dyDescent="0.25">
      <c r="A61" s="10">
        <v>43523</v>
      </c>
      <c r="B61" s="9">
        <v>43556</v>
      </c>
      <c r="C61" s="9">
        <v>43585</v>
      </c>
      <c r="D61" s="8">
        <v>10</v>
      </c>
      <c r="E61" s="13">
        <v>17.5425</v>
      </c>
      <c r="F61" t="str">
        <f>_xll.RtGet("IDN","/TFMBMJ9","BID")</f>
        <v>#N/A The record could not be found</v>
      </c>
      <c r="G61" t="str">
        <f>_xll.RtGet("IDN","/TFMBMJ9","ASK")</f>
        <v>#N/A The record could not be found</v>
      </c>
      <c r="H61">
        <v>14.212999999999999</v>
      </c>
      <c r="I61" s="11">
        <f t="shared" ref="I61:I68" si="23">+(H61-E61)*D61*(C61-B61)*24</f>
        <v>-23173.320000000014</v>
      </c>
    </row>
    <row r="62" spans="1:9" x14ac:dyDescent="0.25">
      <c r="A62" s="10">
        <v>43523</v>
      </c>
      <c r="B62" s="9">
        <v>43586</v>
      </c>
      <c r="C62" s="9">
        <f t="shared" ref="C62:C63" si="24">+EOMONTH(B62,0)</f>
        <v>43616</v>
      </c>
      <c r="D62" s="8">
        <v>-10</v>
      </c>
      <c r="E62" s="13">
        <f>+E61</f>
        <v>17.5425</v>
      </c>
      <c r="F62">
        <f>_xll.RtGet("IDN","/TFMBMK9","BID")</f>
        <v>15.955</v>
      </c>
      <c r="G62">
        <f>_xll.RtGet("IDN","/TFMBMK9","ASK")</f>
        <v>16.024999999999999</v>
      </c>
      <c r="H62">
        <f t="shared" ref="H62:H63" si="25">+AVERAGE(F62:G62)</f>
        <v>15.989999999999998</v>
      </c>
      <c r="I62" s="11">
        <f t="shared" si="23"/>
        <v>11178.000000000015</v>
      </c>
    </row>
    <row r="63" spans="1:9" x14ac:dyDescent="0.25">
      <c r="A63" s="10">
        <v>43523</v>
      </c>
      <c r="B63" s="9">
        <v>43617</v>
      </c>
      <c r="C63" s="9">
        <f t="shared" si="24"/>
        <v>43646</v>
      </c>
      <c r="D63" s="8">
        <v>-10</v>
      </c>
      <c r="E63" s="13">
        <f>+E62</f>
        <v>17.5425</v>
      </c>
      <c r="F63">
        <f>_xll.RtGet("IDN","/TFMBMM9","BID")</f>
        <v>16.004999999999999</v>
      </c>
      <c r="G63">
        <f>_xll.RtGet("IDN","/TFMBMM9","ASK")</f>
        <v>16.195</v>
      </c>
      <c r="H63">
        <f t="shared" si="25"/>
        <v>16.100000000000001</v>
      </c>
      <c r="I63" s="11">
        <f t="shared" si="23"/>
        <v>10039.799999999992</v>
      </c>
    </row>
    <row r="64" spans="1:9" x14ac:dyDescent="0.25">
      <c r="A64" s="10">
        <f>+A61</f>
        <v>43523</v>
      </c>
      <c r="B64" s="9">
        <v>43647</v>
      </c>
      <c r="C64" s="9">
        <v>43738</v>
      </c>
      <c r="D64" s="8">
        <v>10</v>
      </c>
      <c r="E64" s="13">
        <v>17.925000000000001</v>
      </c>
      <c r="F64">
        <f>_xll.RtGet("IDN","/TFMBQU9","BID")</f>
        <v>16.5</v>
      </c>
      <c r="G64">
        <f>_xll.RtGet("IDN","/TFMBQU9","ASK")</f>
        <v>16.600000000000001</v>
      </c>
      <c r="H64">
        <f t="shared" ref="H64:H68" si="26">+AVERAGE(F64:G64)</f>
        <v>16.55</v>
      </c>
      <c r="I64" s="11">
        <f t="shared" si="23"/>
        <v>-30030</v>
      </c>
    </row>
    <row r="65" spans="1:9" x14ac:dyDescent="0.25">
      <c r="A65" s="10">
        <f>+A64</f>
        <v>43523</v>
      </c>
      <c r="B65" s="9">
        <v>43739</v>
      </c>
      <c r="C65" s="9">
        <v>43830</v>
      </c>
      <c r="D65" s="8">
        <v>-20</v>
      </c>
      <c r="E65" s="13">
        <v>20.892499999999998</v>
      </c>
      <c r="F65">
        <f>_xll.RtGet("IDN","/TFMBQZ9","BID")</f>
        <v>20.135000000000002</v>
      </c>
      <c r="G65">
        <f>_xll.RtGet("IDN","/TFMBQZ9","ASK")</f>
        <v>20.2</v>
      </c>
      <c r="H65">
        <f t="shared" si="26"/>
        <v>20.1675</v>
      </c>
      <c r="I65" s="11">
        <f t="shared" si="23"/>
        <v>31667.999999999905</v>
      </c>
    </row>
    <row r="66" spans="1:9" x14ac:dyDescent="0.25">
      <c r="A66" s="10">
        <f>+A65</f>
        <v>43523</v>
      </c>
      <c r="B66" s="9">
        <v>43831</v>
      </c>
      <c r="C66" s="9">
        <v>43921</v>
      </c>
      <c r="D66" s="8">
        <v>-20</v>
      </c>
      <c r="E66" s="13">
        <v>21.7925</v>
      </c>
      <c r="F66">
        <f>_xll.RtGet("IDN","/TFMBQH0","BID")</f>
        <v>21.240000000000002</v>
      </c>
      <c r="G66">
        <f>_xll.RtGet("IDN","/TFMBQH0","ASK")</f>
        <v>21.315000000000001</v>
      </c>
      <c r="H66">
        <f t="shared" si="26"/>
        <v>21.277500000000003</v>
      </c>
      <c r="I66" s="11">
        <f t="shared" si="23"/>
        <v>22247.999999999873</v>
      </c>
    </row>
    <row r="67" spans="1:9" x14ac:dyDescent="0.25">
      <c r="A67" s="10">
        <f>+A66</f>
        <v>43523</v>
      </c>
      <c r="B67" s="9">
        <v>44197</v>
      </c>
      <c r="C67" s="9">
        <v>44286</v>
      </c>
      <c r="D67" s="8">
        <v>-20</v>
      </c>
      <c r="E67" s="13">
        <v>21</v>
      </c>
      <c r="F67">
        <f>_xll.RtGet("IDN","/TFMBQH1","BID")</f>
        <v>20.525000000000002</v>
      </c>
      <c r="G67">
        <f>_xll.RtGet("IDN","/TFMBQH1","ASK")</f>
        <v>21.574999999999999</v>
      </c>
      <c r="H67">
        <f t="shared" si="26"/>
        <v>21.05</v>
      </c>
      <c r="I67" s="11">
        <f t="shared" si="23"/>
        <v>-2136.0000000000305</v>
      </c>
    </row>
    <row r="68" spans="1:9" x14ac:dyDescent="0.25">
      <c r="A68" s="10">
        <v>43535</v>
      </c>
      <c r="B68" s="9">
        <v>43739</v>
      </c>
      <c r="C68" s="9">
        <v>43830</v>
      </c>
      <c r="D68" s="8">
        <v>45</v>
      </c>
      <c r="E68" s="13">
        <v>19.940000000000001</v>
      </c>
      <c r="F68">
        <f>_xll.RtGet("IDN","/TFMBQZ9","BID")</f>
        <v>20.135000000000002</v>
      </c>
      <c r="G68">
        <f>_xll.RtGet("IDN","/TFMBQZ9","ASK")</f>
        <v>20.2</v>
      </c>
      <c r="H68">
        <f t="shared" si="26"/>
        <v>20.1675</v>
      </c>
      <c r="I68" s="11">
        <f t="shared" si="23"/>
        <v>22358.699999999917</v>
      </c>
    </row>
    <row r="69" spans="1:9" x14ac:dyDescent="0.25">
      <c r="A69" s="10">
        <f>+A68</f>
        <v>43535</v>
      </c>
      <c r="B69" s="9">
        <v>43647</v>
      </c>
      <c r="C69" s="9">
        <v>43738</v>
      </c>
      <c r="D69" s="8">
        <v>20</v>
      </c>
      <c r="E69" s="13">
        <v>17.127500000000001</v>
      </c>
      <c r="F69">
        <f>_xll.RtGet("IDN","/TFMBQU9","BID")</f>
        <v>16.5</v>
      </c>
      <c r="G69">
        <f>_xll.RtGet("IDN","/TFMBQU9","ASK")</f>
        <v>16.600000000000001</v>
      </c>
      <c r="H69">
        <f>+AVERAGE(F69:G69)</f>
        <v>16.55</v>
      </c>
      <c r="I69" s="11">
        <f>+(H69-E69)*D69*(C69-B69)*24</f>
        <v>-25225.200000000026</v>
      </c>
    </row>
    <row r="70" spans="1:9" x14ac:dyDescent="0.25">
      <c r="A70" s="10">
        <v>43537</v>
      </c>
      <c r="B70" s="9">
        <v>43739</v>
      </c>
      <c r="C70" s="9">
        <v>43830</v>
      </c>
      <c r="D70" s="8">
        <v>20</v>
      </c>
      <c r="E70" s="13">
        <v>19.405000000000001</v>
      </c>
      <c r="F70">
        <f>_xll.RtGet("IDN","/TFMBQZ9","BID")</f>
        <v>20.135000000000002</v>
      </c>
      <c r="G70">
        <f>_xll.RtGet("IDN","/TFMBQZ9","ASK")</f>
        <v>20.2</v>
      </c>
      <c r="H70">
        <f>+AVERAGE(F70:G70)</f>
        <v>20.1675</v>
      </c>
      <c r="I70" s="11">
        <f>+(H70-E70)*D70*(C70-B70)*24</f>
        <v>33305.999999999971</v>
      </c>
    </row>
    <row r="71" spans="1:9" x14ac:dyDescent="0.25">
      <c r="A71" s="10">
        <f>+A70</f>
        <v>43537</v>
      </c>
      <c r="B71" s="9">
        <v>43647</v>
      </c>
      <c r="C71" s="9">
        <v>43738</v>
      </c>
      <c r="D71" s="8">
        <v>20</v>
      </c>
      <c r="E71" s="13">
        <v>16.4575</v>
      </c>
      <c r="F71">
        <f>_xll.RtGet("IDN","/TFMBQU9","BID")</f>
        <v>16.5</v>
      </c>
      <c r="G71">
        <f>_xll.RtGet("IDN","/TFMBQU9","ASK")</f>
        <v>16.600000000000001</v>
      </c>
      <c r="H71">
        <f t="shared" ref="H71:H78" si="27">+AVERAGE(F71:G71)</f>
        <v>16.55</v>
      </c>
      <c r="I71" s="11">
        <f t="shared" ref="I71:I78" si="28">+(H71-E71)*D71*(C71-B71)*24</f>
        <v>4040.4000000000497</v>
      </c>
    </row>
    <row r="72" spans="1:9" x14ac:dyDescent="0.25">
      <c r="A72" s="10">
        <f>+A71</f>
        <v>43537</v>
      </c>
      <c r="B72" s="9">
        <v>44013</v>
      </c>
      <c r="C72" s="9">
        <v>44104</v>
      </c>
      <c r="D72" s="8">
        <v>10</v>
      </c>
      <c r="E72" s="13">
        <v>17.875</v>
      </c>
      <c r="F72">
        <f>_xll.RtGet("IDN","/TFMBQU0","BID")</f>
        <v>18.05</v>
      </c>
      <c r="G72">
        <f>_xll.RtGet("IDN","/TFMBQU0","ASK")</f>
        <v>19.04</v>
      </c>
      <c r="H72">
        <f t="shared" si="27"/>
        <v>18.545000000000002</v>
      </c>
      <c r="I72" s="11">
        <f t="shared" si="28"/>
        <v>14632.800000000036</v>
      </c>
    </row>
    <row r="73" spans="1:9" x14ac:dyDescent="0.25">
      <c r="A73" s="10">
        <f>+A72</f>
        <v>43537</v>
      </c>
      <c r="B73" s="9">
        <v>44105</v>
      </c>
      <c r="C73" s="9">
        <v>44196</v>
      </c>
      <c r="D73" s="8">
        <v>10</v>
      </c>
      <c r="E73" s="13">
        <v>19.725000000000001</v>
      </c>
      <c r="F73">
        <f>_xll.RtGet("IDN","/TFMBQZ0","BID")</f>
        <v>19.95</v>
      </c>
      <c r="G73">
        <f>_xll.RtGet("IDN","/TFMBQZ0","ASK")</f>
        <v>21.02</v>
      </c>
      <c r="H73">
        <f t="shared" si="27"/>
        <v>20.484999999999999</v>
      </c>
      <c r="I73" s="11">
        <f t="shared" si="28"/>
        <v>16598.399999999958</v>
      </c>
    </row>
    <row r="74" spans="1:9" x14ac:dyDescent="0.25">
      <c r="A74" s="10">
        <v>43538</v>
      </c>
      <c r="B74" s="9">
        <v>43739</v>
      </c>
      <c r="C74" s="9">
        <v>43830</v>
      </c>
      <c r="D74" s="8">
        <v>20</v>
      </c>
      <c r="E74" s="13">
        <v>19.237500000000001</v>
      </c>
      <c r="F74">
        <f>_xll.RtGet("IDN","/TFMBQZ9","BID")</f>
        <v>20.135000000000002</v>
      </c>
      <c r="G74">
        <f>_xll.RtGet("IDN","/TFMBQZ9","ASK")</f>
        <v>20.2</v>
      </c>
      <c r="H74">
        <f t="shared" si="27"/>
        <v>20.1675</v>
      </c>
      <c r="I74" s="11">
        <f t="shared" si="28"/>
        <v>40622.399999999987</v>
      </c>
    </row>
    <row r="75" spans="1:9" x14ac:dyDescent="0.25">
      <c r="A75" s="10">
        <f t="shared" ref="A75:A81" si="29">+A74</f>
        <v>43538</v>
      </c>
      <c r="B75" s="9">
        <v>43831</v>
      </c>
      <c r="C75" s="9">
        <v>43921</v>
      </c>
      <c r="D75" s="8">
        <v>-10</v>
      </c>
      <c r="E75" s="13">
        <v>20.227499999999999</v>
      </c>
      <c r="F75">
        <f>_xll.RtGet("IDN","/TFMBQH0","BID")</f>
        <v>21.240000000000002</v>
      </c>
      <c r="G75">
        <f>_xll.RtGet("IDN","/TFMBQH0","ASK")</f>
        <v>21.315000000000001</v>
      </c>
      <c r="H75">
        <f t="shared" si="27"/>
        <v>21.277500000000003</v>
      </c>
      <c r="I75" s="11">
        <f t="shared" si="28"/>
        <v>-22680.000000000095</v>
      </c>
    </row>
    <row r="76" spans="1:9" x14ac:dyDescent="0.25">
      <c r="A76" s="10">
        <f t="shared" si="29"/>
        <v>43538</v>
      </c>
      <c r="B76" s="9">
        <v>44197</v>
      </c>
      <c r="C76" s="9">
        <v>44286</v>
      </c>
      <c r="D76" s="8">
        <v>-10</v>
      </c>
      <c r="E76" s="13">
        <v>20.182500000000001</v>
      </c>
      <c r="F76">
        <f>_xll.RtGet("IDN","/TFMBQH1","BID")</f>
        <v>20.525000000000002</v>
      </c>
      <c r="G76">
        <f>_xll.RtGet("IDN","/TFMBQH1","ASK")</f>
        <v>21.574999999999999</v>
      </c>
      <c r="H76">
        <f t="shared" si="27"/>
        <v>21.05</v>
      </c>
      <c r="I76" s="11">
        <f t="shared" si="28"/>
        <v>-18529.799999999992</v>
      </c>
    </row>
    <row r="77" spans="1:9" x14ac:dyDescent="0.25">
      <c r="A77" s="10">
        <f t="shared" si="29"/>
        <v>43538</v>
      </c>
      <c r="B77" s="9">
        <v>43922</v>
      </c>
      <c r="C77" s="9">
        <v>44012</v>
      </c>
      <c r="D77" s="8">
        <v>10</v>
      </c>
      <c r="E77" s="13">
        <v>18.1875</v>
      </c>
      <c r="F77">
        <f>_xll.RtGet("IDN","/TFMBQM0","BID")</f>
        <v>18.45</v>
      </c>
      <c r="G77">
        <f>_xll.RtGet("IDN","/TFMBQM0","ASK")</f>
        <v>19.275000000000002</v>
      </c>
      <c r="H77">
        <f t="shared" si="27"/>
        <v>18.862500000000001</v>
      </c>
      <c r="I77" s="11">
        <f t="shared" si="28"/>
        <v>14580.000000000016</v>
      </c>
    </row>
    <row r="78" spans="1:9" x14ac:dyDescent="0.25">
      <c r="A78" s="10">
        <f t="shared" si="29"/>
        <v>43538</v>
      </c>
      <c r="B78" s="9">
        <v>44013</v>
      </c>
      <c r="C78" s="9">
        <v>44104</v>
      </c>
      <c r="D78" s="8">
        <v>10</v>
      </c>
      <c r="E78" s="13">
        <v>17.7</v>
      </c>
      <c r="F78">
        <f>_xll.RtGet("IDN","/TFMBQU0","BID")</f>
        <v>18.05</v>
      </c>
      <c r="G78">
        <f>_xll.RtGet("IDN","/TFMBQU0","ASK")</f>
        <v>19.04</v>
      </c>
      <c r="H78">
        <f t="shared" si="27"/>
        <v>18.545000000000002</v>
      </c>
      <c r="I78" s="11">
        <f t="shared" si="28"/>
        <v>18454.800000000054</v>
      </c>
    </row>
    <row r="79" spans="1:9" x14ac:dyDescent="0.25">
      <c r="A79" s="10">
        <f t="shared" si="29"/>
        <v>43538</v>
      </c>
      <c r="B79" s="9">
        <v>43922</v>
      </c>
      <c r="C79" s="9">
        <v>44012</v>
      </c>
      <c r="D79" s="8">
        <v>10</v>
      </c>
      <c r="E79" s="13">
        <v>17.809999999999999</v>
      </c>
      <c r="F79">
        <f>_xll.RtGet("IDN","/TFMBQM0","BID")</f>
        <v>18.45</v>
      </c>
      <c r="G79">
        <f>_xll.RtGet("IDN","/TFMBQM0","ASK")</f>
        <v>19.275000000000002</v>
      </c>
      <c r="H79">
        <f t="shared" ref="H79:H84" si="30">+AVERAGE(F79:G79)</f>
        <v>18.862500000000001</v>
      </c>
      <c r="I79" s="11">
        <f t="shared" ref="I79:I84" si="31">+(H79-E79)*D79*(C79-B79)*24</f>
        <v>22734.000000000044</v>
      </c>
    </row>
    <row r="80" spans="1:9" x14ac:dyDescent="0.25">
      <c r="A80" s="10">
        <f t="shared" si="29"/>
        <v>43538</v>
      </c>
      <c r="B80" s="9">
        <v>44013</v>
      </c>
      <c r="C80" s="9">
        <v>44104</v>
      </c>
      <c r="D80" s="8">
        <v>10</v>
      </c>
      <c r="E80" s="13">
        <v>17.477499999999999</v>
      </c>
      <c r="F80">
        <f>_xll.RtGet("IDN","/TFMBQU0","BID")</f>
        <v>18.05</v>
      </c>
      <c r="G80">
        <f>_xll.RtGet("IDN","/TFMBQU0","ASK")</f>
        <v>19.04</v>
      </c>
      <c r="H80">
        <f t="shared" si="30"/>
        <v>18.545000000000002</v>
      </c>
      <c r="I80" s="11">
        <f t="shared" si="31"/>
        <v>23314.200000000055</v>
      </c>
    </row>
    <row r="81" spans="1:9" x14ac:dyDescent="0.25">
      <c r="A81" s="10">
        <f t="shared" si="29"/>
        <v>43538</v>
      </c>
      <c r="B81" s="9">
        <v>44105</v>
      </c>
      <c r="C81" s="9">
        <v>44196</v>
      </c>
      <c r="D81" s="8">
        <v>10</v>
      </c>
      <c r="E81" s="13">
        <v>19.225000000000001</v>
      </c>
      <c r="F81">
        <f>_xll.RtGet("IDN","/TFMBQZ0","BID")</f>
        <v>19.95</v>
      </c>
      <c r="G81">
        <f>_xll.RtGet("IDN","/TFMBQZ0","ASK")</f>
        <v>21.02</v>
      </c>
      <c r="H81">
        <f t="shared" si="30"/>
        <v>20.484999999999999</v>
      </c>
      <c r="I81" s="11">
        <f t="shared" si="31"/>
        <v>27518.399999999954</v>
      </c>
    </row>
    <row r="82" spans="1:9" x14ac:dyDescent="0.25">
      <c r="A82" s="10">
        <v>43543</v>
      </c>
      <c r="B82" s="9">
        <v>43831</v>
      </c>
      <c r="C82" s="9">
        <v>43921</v>
      </c>
      <c r="D82" s="8">
        <v>100</v>
      </c>
      <c r="E82" s="13">
        <v>19.317499999999999</v>
      </c>
      <c r="F82">
        <f>_xll.RtGet("IDN","/TFMBQH0","BID")</f>
        <v>21.240000000000002</v>
      </c>
      <c r="G82">
        <f>_xll.RtGet("IDN","/TFMBQH0","ASK")</f>
        <v>21.315000000000001</v>
      </c>
      <c r="H82">
        <f t="shared" si="30"/>
        <v>21.277500000000003</v>
      </c>
      <c r="I82" s="11">
        <f t="shared" si="31"/>
        <v>423360.00000000093</v>
      </c>
    </row>
    <row r="83" spans="1:9" x14ac:dyDescent="0.25">
      <c r="A83" s="10">
        <f>+A82</f>
        <v>43543</v>
      </c>
      <c r="B83" s="9">
        <v>43739</v>
      </c>
      <c r="C83" s="9">
        <v>43830</v>
      </c>
      <c r="D83" s="8">
        <v>5</v>
      </c>
      <c r="E83" s="13">
        <v>18.309999999999999</v>
      </c>
      <c r="F83">
        <f>_xll.RtGet("IDN","/TFMBQZ9","BID")</f>
        <v>20.135000000000002</v>
      </c>
      <c r="G83">
        <f>_xll.RtGet("IDN","/TFMBQZ9","ASK")</f>
        <v>20.2</v>
      </c>
      <c r="H83">
        <f t="shared" si="30"/>
        <v>20.1675</v>
      </c>
      <c r="I83" s="11">
        <f t="shared" si="31"/>
        <v>20283.90000000002</v>
      </c>
    </row>
    <row r="84" spans="1:9" x14ac:dyDescent="0.25">
      <c r="A84" s="10">
        <f>+A83</f>
        <v>43543</v>
      </c>
      <c r="B84" s="9">
        <v>44197</v>
      </c>
      <c r="C84" s="9">
        <v>44286</v>
      </c>
      <c r="D84" s="8">
        <v>20</v>
      </c>
      <c r="E84" s="13">
        <v>19.16</v>
      </c>
      <c r="F84">
        <f>_xll.RtGet("IDN","/TFMBQH1","BID")</f>
        <v>20.525000000000002</v>
      </c>
      <c r="G84">
        <f>_xll.RtGet("IDN","/TFMBQH1","ASK")</f>
        <v>21.574999999999999</v>
      </c>
      <c r="H84">
        <f t="shared" si="30"/>
        <v>21.05</v>
      </c>
      <c r="I84" s="11">
        <f t="shared" si="31"/>
        <v>80740.800000000032</v>
      </c>
    </row>
    <row r="85" spans="1:9" x14ac:dyDescent="0.25">
      <c r="A85" s="10">
        <f>+A84</f>
        <v>43543</v>
      </c>
      <c r="B85" s="9">
        <v>44197</v>
      </c>
      <c r="C85" s="9">
        <v>44286</v>
      </c>
      <c r="D85" s="8">
        <v>20</v>
      </c>
      <c r="E85" s="13">
        <v>20.0425</v>
      </c>
      <c r="F85">
        <f>_xll.RtGet("IDN","/TFMBQH1","BID")</f>
        <v>20.525000000000002</v>
      </c>
      <c r="G85">
        <f>_xll.RtGet("IDN","/TFMBQH1","ASK")</f>
        <v>21.574999999999999</v>
      </c>
      <c r="H85">
        <f t="shared" ref="H85:H86" si="32">+AVERAGE(F85:G85)</f>
        <v>21.05</v>
      </c>
      <c r="I85" s="11">
        <f t="shared" ref="I85:I86" si="33">+(H85-E85)*D85*(C85-B85)*24</f>
        <v>43040.400000000016</v>
      </c>
    </row>
    <row r="86" spans="1:9" x14ac:dyDescent="0.25">
      <c r="A86" s="10">
        <v>43563</v>
      </c>
      <c r="B86" s="9">
        <v>43831</v>
      </c>
      <c r="C86" s="9">
        <v>43921</v>
      </c>
      <c r="D86" s="8">
        <v>-30</v>
      </c>
      <c r="E86" s="13">
        <v>21.1</v>
      </c>
      <c r="F86">
        <f>_xll.RtGet("IDN","/TFMBQH0","BID")</f>
        <v>21.240000000000002</v>
      </c>
      <c r="G86">
        <f>_xll.RtGet("IDN","/TFMBQH0","ASK")</f>
        <v>21.315000000000001</v>
      </c>
      <c r="H86">
        <f t="shared" si="32"/>
        <v>21.277500000000003</v>
      </c>
      <c r="I86" s="11">
        <f t="shared" si="33"/>
        <v>-11502.000000000127</v>
      </c>
    </row>
  </sheetData>
  <autoFilter ref="A1:I85" xr:uid="{40094081-0286-4D44-A8FD-3116C3BE3D85}"/>
  <conditionalFormatting sqref="I13:I16 I2:I3 I6:I10 I19:I28 I31:I38 I41:I4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:I4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:I4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:I4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0:I5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2:I5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4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5:I5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I16 I2:I3 I6:I10 I19:I28 I31:I38 I41:I5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:I6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:I6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:I7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7:I7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9:I8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I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:I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:I4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:I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:I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:I5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:I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:I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55F8-7191-47F7-8DB3-30DDA92BE49C}">
  <sheetPr codeName="Sheet2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0" width="16" bestFit="1" customWidth="1"/>
    <col min="12" max="12" width="12" bestFit="1" customWidth="1"/>
    <col min="13" max="13" width="13.140625" bestFit="1" customWidth="1"/>
  </cols>
  <sheetData>
    <row r="1" spans="1:11" x14ac:dyDescent="0.25">
      <c r="A1" s="14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36.064838709677417</v>
      </c>
      <c r="D2" s="5">
        <v>58.776038894211993</v>
      </c>
      <c r="E2" s="5">
        <v>63.193300000000008</v>
      </c>
      <c r="F2" s="5">
        <v>74.100000000000009</v>
      </c>
      <c r="G2" s="5">
        <v>20.3</v>
      </c>
      <c r="H2" s="6">
        <v>18.100000000000001</v>
      </c>
      <c r="I2" s="7">
        <v>19.146061</v>
      </c>
      <c r="J2" s="6">
        <f>+H2-I2</f>
        <v>-1.0460609999999981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34.915583333333345</v>
      </c>
      <c r="D3" s="5">
        <v>58.594510414638883</v>
      </c>
      <c r="E3" s="5">
        <v>62.4298</v>
      </c>
      <c r="F3" s="5">
        <v>74.25</v>
      </c>
      <c r="G3" s="5">
        <v>20.309999999999999</v>
      </c>
      <c r="H3" s="6">
        <v>18.039000000000001</v>
      </c>
      <c r="I3" s="7">
        <v>18.110448999999999</v>
      </c>
      <c r="J3" s="6">
        <f t="shared" ref="J3:J25" si="0">+H3-I3</f>
        <v>-7.1448999999997653E-2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42.640040322580653</v>
      </c>
      <c r="D4" s="5">
        <v>58.379466532461002</v>
      </c>
      <c r="E4" s="5">
        <v>63.723400000000005</v>
      </c>
      <c r="F4" s="5">
        <v>74.95</v>
      </c>
      <c r="G4" s="5">
        <v>20.34</v>
      </c>
      <c r="H4" s="6">
        <v>18.045999999999999</v>
      </c>
      <c r="I4" s="7">
        <v>17.497043999999999</v>
      </c>
      <c r="J4" s="6">
        <f t="shared" si="0"/>
        <v>0.54895600000000044</v>
      </c>
      <c r="K4" t="str">
        <f t="shared" si="1"/>
        <v>SELL</v>
      </c>
    </row>
    <row r="5" spans="1:11" x14ac:dyDescent="0.25">
      <c r="A5">
        <v>3</v>
      </c>
      <c r="B5" s="2">
        <v>43617</v>
      </c>
      <c r="C5" s="5">
        <v>53.090124999999993</v>
      </c>
      <c r="D5" s="5">
        <v>57.932827431141099</v>
      </c>
      <c r="E5" s="5">
        <v>65.394800000000004</v>
      </c>
      <c r="F5" s="5">
        <v>76.100000000000009</v>
      </c>
      <c r="G5" s="5">
        <v>20.38</v>
      </c>
      <c r="H5" s="6">
        <v>17.987000000000002</v>
      </c>
      <c r="I5" s="7">
        <v>17.360727000000001</v>
      </c>
      <c r="J5" s="6">
        <f t="shared" si="0"/>
        <v>0.62627300000000119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63.761209677419352</v>
      </c>
      <c r="D6" s="5">
        <v>57.193232351306271</v>
      </c>
      <c r="E6" s="5">
        <v>66.08</v>
      </c>
      <c r="F6" s="5">
        <v>77.25</v>
      </c>
      <c r="G6" s="5">
        <v>20.400000000000002</v>
      </c>
      <c r="H6" s="6">
        <v>18.042000000000002</v>
      </c>
      <c r="I6" s="7">
        <v>17.646581999999999</v>
      </c>
      <c r="J6" s="6">
        <f t="shared" si="0"/>
        <v>0.39541800000000293</v>
      </c>
      <c r="K6" t="str">
        <f t="shared" si="1"/>
        <v>SELL</v>
      </c>
    </row>
    <row r="7" spans="1:11" x14ac:dyDescent="0.25">
      <c r="A7">
        <v>5</v>
      </c>
      <c r="B7" s="2">
        <v>43678</v>
      </c>
      <c r="C7" s="5">
        <v>74.967701612903255</v>
      </c>
      <c r="D7" s="5">
        <v>56.62295590439922</v>
      </c>
      <c r="E7" s="5">
        <v>65.974000000000004</v>
      </c>
      <c r="F7" s="5">
        <v>77.45</v>
      </c>
      <c r="G7" s="5">
        <v>20.420000000000002</v>
      </c>
      <c r="H7" s="6">
        <v>18.117000000000001</v>
      </c>
      <c r="I7" s="7">
        <v>18.241061999999999</v>
      </c>
      <c r="J7" s="6">
        <f t="shared" si="0"/>
        <v>-0.12406199999999856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83.571375000000003</v>
      </c>
      <c r="D8" s="5">
        <v>55.662106656709327</v>
      </c>
      <c r="E8" s="5">
        <v>65.847999999999999</v>
      </c>
      <c r="F8" s="5">
        <v>77.8</v>
      </c>
      <c r="G8" s="5">
        <v>20.55</v>
      </c>
      <c r="H8" s="6">
        <v>18.536999999999999</v>
      </c>
      <c r="I8" s="7">
        <v>19.070179</v>
      </c>
      <c r="J8" s="6">
        <f t="shared" si="0"/>
        <v>-0.53317900000000051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88.177379032258102</v>
      </c>
      <c r="D9" s="5">
        <v>54.778476776870562</v>
      </c>
      <c r="E9" s="5">
        <v>65.72</v>
      </c>
      <c r="F9" s="5">
        <v>78.45</v>
      </c>
      <c r="G9" s="5">
        <v>20.66</v>
      </c>
      <c r="H9" s="6">
        <v>19.78</v>
      </c>
      <c r="I9" s="7">
        <v>19.866287</v>
      </c>
      <c r="J9" s="6">
        <f t="shared" si="0"/>
        <v>-8.628699999999867E-2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86.528541666666669</v>
      </c>
      <c r="D10" s="5">
        <v>53.948280986822553</v>
      </c>
      <c r="E10" s="5">
        <v>65.596000000000004</v>
      </c>
      <c r="F10" s="5">
        <v>79.2</v>
      </c>
      <c r="G10" s="5">
        <v>20.75</v>
      </c>
      <c r="H10" s="6">
        <v>21.355</v>
      </c>
      <c r="I10" s="7">
        <v>20.367453000000001</v>
      </c>
      <c r="J10" s="6">
        <f t="shared" si="0"/>
        <v>0.98754699999999929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75.541895161290327</v>
      </c>
      <c r="D11" s="5">
        <v>53.849202417517091</v>
      </c>
      <c r="E11" s="5">
        <v>65.47</v>
      </c>
      <c r="F11" s="5">
        <v>79.900000000000006</v>
      </c>
      <c r="G11" s="5">
        <v>20.84</v>
      </c>
      <c r="H11" s="6">
        <v>21.844999999999999</v>
      </c>
      <c r="I11" s="7">
        <v>20.445732</v>
      </c>
      <c r="J11" s="6">
        <f t="shared" si="0"/>
        <v>1.3992679999999993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62.303346774193557</v>
      </c>
      <c r="D12" s="5">
        <v>53.750123848211629</v>
      </c>
      <c r="E12" s="5">
        <v>65.346000000000004</v>
      </c>
      <c r="F12" s="5">
        <v>79.95</v>
      </c>
      <c r="G12" s="5">
        <v>21.04</v>
      </c>
      <c r="H12" s="6">
        <v>21.98</v>
      </c>
      <c r="I12" s="7">
        <v>19.502302</v>
      </c>
      <c r="J12" s="6">
        <f t="shared" si="0"/>
        <v>2.4776980000000002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46.139094827586206</v>
      </c>
      <c r="D13" s="5">
        <v>53.65930182634829</v>
      </c>
      <c r="E13" s="5">
        <v>65.225999999999999</v>
      </c>
      <c r="F13" s="5">
        <v>79.75</v>
      </c>
      <c r="G13" s="5">
        <v>21.39</v>
      </c>
      <c r="H13" s="6">
        <v>22.05</v>
      </c>
      <c r="I13" s="7">
        <v>19.437505999999999</v>
      </c>
      <c r="J13" s="6">
        <f t="shared" si="0"/>
        <v>2.6124940000000016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35.337338709677432</v>
      </c>
      <c r="D14" s="5">
        <v>53.560223257042836</v>
      </c>
      <c r="E14" s="5">
        <v>65.103999999999999</v>
      </c>
      <c r="F14" s="5">
        <v>79.650000000000006</v>
      </c>
      <c r="G14" s="5">
        <v>22.04</v>
      </c>
      <c r="H14" s="6">
        <v>21.635000000000002</v>
      </c>
      <c r="I14" s="7">
        <v>19.583824</v>
      </c>
      <c r="J14" s="6">
        <f t="shared" si="0"/>
        <v>2.0511760000000017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34.188083333333331</v>
      </c>
      <c r="D15" s="5">
        <v>53.461144687737374</v>
      </c>
      <c r="E15" s="5">
        <v>64.986000000000004</v>
      </c>
      <c r="F15" s="5">
        <v>79.3</v>
      </c>
      <c r="G15" s="5">
        <v>22.69</v>
      </c>
      <c r="H15" s="6">
        <v>20.141000000000002</v>
      </c>
      <c r="I15" s="7">
        <v>19.347816000000002</v>
      </c>
      <c r="J15" s="6">
        <f t="shared" si="0"/>
        <v>0.79318400000000011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41.912540322580668</v>
      </c>
      <c r="D16" s="5">
        <v>53.345553023547673</v>
      </c>
      <c r="E16" s="5">
        <v>64.864000000000004</v>
      </c>
      <c r="F16" s="5">
        <v>79.2</v>
      </c>
      <c r="G16" s="5">
        <v>23.37</v>
      </c>
      <c r="H16" s="6">
        <v>18.766000000000002</v>
      </c>
      <c r="I16" s="7">
        <v>18.908785000000002</v>
      </c>
      <c r="J16" s="6">
        <f t="shared" si="0"/>
        <v>-0.14278499999999994</v>
      </c>
      <c r="K16" t="str">
        <f t="shared" si="1"/>
        <v>Buy</v>
      </c>
    </row>
    <row r="17" spans="1:11" x14ac:dyDescent="0.25">
      <c r="A17">
        <v>15</v>
      </c>
      <c r="B17" s="2">
        <v>43983</v>
      </c>
      <c r="C17" s="5">
        <v>52.362625000000001</v>
      </c>
      <c r="D17" s="5">
        <v>53.246474454242211</v>
      </c>
      <c r="E17" s="5">
        <v>64.742000000000004</v>
      </c>
      <c r="F17" s="5">
        <v>78.900000000000006</v>
      </c>
      <c r="G17" s="5">
        <v>24.05</v>
      </c>
      <c r="H17" s="6">
        <v>18.381</v>
      </c>
      <c r="I17" s="7">
        <v>18.882383000000001</v>
      </c>
      <c r="J17" s="6">
        <f t="shared" si="0"/>
        <v>-0.50138300000000058</v>
      </c>
      <c r="K17" t="str">
        <f t="shared" si="1"/>
        <v>Buy</v>
      </c>
    </row>
    <row r="18" spans="1:11" x14ac:dyDescent="0.25">
      <c r="A18">
        <v>16</v>
      </c>
      <c r="B18" s="2">
        <v>44013</v>
      </c>
      <c r="C18" s="5">
        <v>63.033709677419374</v>
      </c>
      <c r="D18" s="5">
        <v>53.130882790052503</v>
      </c>
      <c r="E18" s="5">
        <v>64.614000000000004</v>
      </c>
      <c r="F18" s="5">
        <v>78.75</v>
      </c>
      <c r="G18" s="5">
        <v>24.05</v>
      </c>
      <c r="H18" s="6">
        <v>18.420999999999999</v>
      </c>
      <c r="I18" s="7">
        <v>19.097861999999999</v>
      </c>
      <c r="J18" s="6">
        <f t="shared" si="0"/>
        <v>-0.67686199999999985</v>
      </c>
      <c r="K18" t="str">
        <f t="shared" si="1"/>
        <v>Buy</v>
      </c>
    </row>
    <row r="19" spans="1:11" x14ac:dyDescent="0.25">
      <c r="A19">
        <v>17</v>
      </c>
      <c r="B19" s="2">
        <v>44044</v>
      </c>
      <c r="C19" s="5">
        <v>74.240201612903206</v>
      </c>
      <c r="D19" s="5">
        <v>53.023547673304932</v>
      </c>
      <c r="E19" s="5">
        <v>64.484000000000009</v>
      </c>
      <c r="F19" s="5">
        <v>78.5</v>
      </c>
      <c r="G19" s="5">
        <v>24.05</v>
      </c>
      <c r="H19" s="6">
        <v>18.591000000000001</v>
      </c>
      <c r="I19" s="7">
        <v>19.709688</v>
      </c>
      <c r="J19" s="6">
        <f t="shared" si="0"/>
        <v>-1.1186879999999988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82.843875000000011</v>
      </c>
      <c r="D20" s="5">
        <v>52.907956009115225</v>
      </c>
      <c r="E20" s="5">
        <v>64.349999999999994</v>
      </c>
      <c r="F20" s="5">
        <v>78.45</v>
      </c>
      <c r="G20" s="5">
        <v>24.05</v>
      </c>
      <c r="H20" s="6">
        <v>19.131</v>
      </c>
      <c r="I20" s="7">
        <v>20.485095999999999</v>
      </c>
      <c r="J20" s="6">
        <f t="shared" si="0"/>
        <v>-1.3540959999999984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87.449879032258096</v>
      </c>
      <c r="D21" s="5">
        <v>52.784107797483401</v>
      </c>
      <c r="E21" s="5">
        <v>64.213999999999999</v>
      </c>
      <c r="F21" s="5">
        <v>78.55</v>
      </c>
      <c r="G21" s="5">
        <v>24.05</v>
      </c>
      <c r="H21" s="6">
        <v>19.763999999999999</v>
      </c>
      <c r="I21" s="7">
        <v>21.173318999999999</v>
      </c>
      <c r="J21" s="6">
        <f t="shared" si="0"/>
        <v>-1.409319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85.801041666666677</v>
      </c>
      <c r="D22" s="5">
        <v>52.660259585851584</v>
      </c>
      <c r="E22" s="5">
        <v>64.072000000000003</v>
      </c>
      <c r="F22" s="5">
        <v>78.600000000000009</v>
      </c>
      <c r="G22" s="5">
        <v>24.05</v>
      </c>
      <c r="H22" s="6">
        <v>20.498999999999999</v>
      </c>
      <c r="I22" s="7">
        <v>21.538975000000001</v>
      </c>
      <c r="J22" s="6">
        <f t="shared" si="0"/>
        <v>-1.0399750000000019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74.814395161290321</v>
      </c>
      <c r="D23" s="5">
        <v>52.561181016546122</v>
      </c>
      <c r="E23" s="5">
        <v>63.934000000000005</v>
      </c>
      <c r="F23" s="5">
        <v>78.7</v>
      </c>
      <c r="G23" s="5">
        <v>24.05</v>
      </c>
      <c r="H23" s="6">
        <v>20.849</v>
      </c>
      <c r="I23" s="7">
        <v>21.442539</v>
      </c>
      <c r="J23" s="6">
        <f t="shared" si="0"/>
        <v>-0.59353899999999982</v>
      </c>
      <c r="K23" t="str">
        <f t="shared" si="1"/>
        <v>Buy</v>
      </c>
    </row>
    <row r="24" spans="1:11" x14ac:dyDescent="0.25">
      <c r="A24">
        <v>22</v>
      </c>
      <c r="B24" s="2">
        <v>44197</v>
      </c>
      <c r="C24" s="5">
        <v>61.575846774193558</v>
      </c>
      <c r="D24" s="5">
        <v>52.46210244724066</v>
      </c>
      <c r="E24" s="5">
        <v>63.798000000000002</v>
      </c>
      <c r="F24" s="5">
        <v>78.45</v>
      </c>
      <c r="G24" s="5">
        <v>24.05</v>
      </c>
      <c r="H24" s="6">
        <v>21.564</v>
      </c>
      <c r="I24" s="7">
        <v>20.233447999999999</v>
      </c>
      <c r="J24" s="6">
        <f t="shared" si="0"/>
        <v>1.3305520000000008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61.575846774193558</v>
      </c>
      <c r="D25" s="5">
        <v>52.363023877935206</v>
      </c>
      <c r="E25" s="5">
        <v>63.665999999999997</v>
      </c>
      <c r="F25" s="5">
        <v>78.05</v>
      </c>
      <c r="G25" s="5">
        <v>24.05</v>
      </c>
      <c r="H25" s="6">
        <v>21.169</v>
      </c>
      <c r="I25" s="7">
        <v>19.682848</v>
      </c>
      <c r="J25" s="6">
        <f t="shared" si="0"/>
        <v>1.4861520000000006</v>
      </c>
      <c r="K25" t="str">
        <f t="shared" si="1"/>
        <v>SELL</v>
      </c>
    </row>
    <row r="29" spans="1:11" x14ac:dyDescent="0.25">
      <c r="I29" t="s">
        <v>10</v>
      </c>
      <c r="J29" t="s">
        <v>11</v>
      </c>
    </row>
    <row r="30" spans="1:11" x14ac:dyDescent="0.25">
      <c r="H30" t="s">
        <v>9</v>
      </c>
      <c r="I30" s="4">
        <f>+AVERAGE(H5:H17)</f>
        <v>19.893538461538462</v>
      </c>
      <c r="J30" s="4">
        <f>+AVERAGE(I5:I17)</f>
        <v>19.12774138461538</v>
      </c>
      <c r="K30" s="14">
        <f>+I30-J30</f>
        <v>0.76579707692308219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4CBB-B444-47A2-8A0B-1ACA8C1AD663}">
  <sheetPr codeName="Sheet3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0" width="16" bestFit="1" customWidth="1"/>
    <col min="12" max="12" width="12" bestFit="1" customWidth="1"/>
    <col min="13" max="13" width="13.140625" bestFit="1" customWidth="1"/>
  </cols>
  <sheetData>
    <row r="1" spans="1:11" x14ac:dyDescent="0.25">
      <c r="A1" s="14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36.417338999999998</v>
      </c>
      <c r="D2" s="5">
        <v>58.842267</v>
      </c>
      <c r="E2" s="5">
        <v>63.133899999999997</v>
      </c>
      <c r="F2" s="5">
        <v>74.099999999999994</v>
      </c>
      <c r="G2" s="5">
        <v>19.89</v>
      </c>
      <c r="H2" s="6">
        <v>17.428999999999998</v>
      </c>
      <c r="I2" s="7">
        <v>18.701715</v>
      </c>
      <c r="J2" s="6">
        <f>+H2-I2</f>
        <v>-1.2727150000000016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35.268082999999997</v>
      </c>
      <c r="D3" s="5">
        <v>58.714981000000002</v>
      </c>
      <c r="E3" s="5">
        <v>62.614600000000003</v>
      </c>
      <c r="F3" s="5">
        <v>73.25</v>
      </c>
      <c r="G3" s="5">
        <v>19.899999999999999</v>
      </c>
      <c r="H3" s="6">
        <v>17.379000000000001</v>
      </c>
      <c r="I3" s="7">
        <v>17.987528000000001</v>
      </c>
      <c r="J3" s="6">
        <f t="shared" ref="J3:J25" si="0">+H3-I3</f>
        <v>-0.60852799999999974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42.992539999999998</v>
      </c>
      <c r="D4" s="5">
        <v>58.644345999999999</v>
      </c>
      <c r="E4" s="5">
        <v>64.018000000000001</v>
      </c>
      <c r="F4" s="5">
        <v>74.099999999999994</v>
      </c>
      <c r="G4" s="5">
        <v>19.93</v>
      </c>
      <c r="H4" s="6">
        <v>17.573</v>
      </c>
      <c r="I4" s="7">
        <v>17.506931000000002</v>
      </c>
      <c r="J4" s="6">
        <f t="shared" si="0"/>
        <v>6.6068999999998823E-2</v>
      </c>
      <c r="K4" t="str">
        <f t="shared" si="1"/>
        <v>SELL</v>
      </c>
    </row>
    <row r="5" spans="1:11" x14ac:dyDescent="0.25">
      <c r="A5">
        <v>3</v>
      </c>
      <c r="B5" s="2">
        <v>43617</v>
      </c>
      <c r="C5" s="5">
        <v>53.442625</v>
      </c>
      <c r="D5" s="5">
        <v>58.213884</v>
      </c>
      <c r="E5" s="5">
        <v>65.676599999999993</v>
      </c>
      <c r="F5" s="5">
        <v>75</v>
      </c>
      <c r="G5" s="5">
        <v>19.96</v>
      </c>
      <c r="H5" s="6">
        <v>17.524000000000001</v>
      </c>
      <c r="I5" s="7">
        <v>17.475961999999999</v>
      </c>
      <c r="J5" s="6">
        <f t="shared" si="0"/>
        <v>4.8038000000001801E-2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64.113709999999998</v>
      </c>
      <c r="D6" s="5">
        <v>57.479849999999999</v>
      </c>
      <c r="E6" s="5">
        <v>66.376000000000005</v>
      </c>
      <c r="F6" s="5">
        <v>75.900000000000006</v>
      </c>
      <c r="G6" s="5">
        <v>19.989999999999998</v>
      </c>
      <c r="H6" s="6">
        <v>17.556000000000001</v>
      </c>
      <c r="I6" s="7">
        <v>17.785969000000001</v>
      </c>
      <c r="J6" s="6">
        <f t="shared" si="0"/>
        <v>-0.22996900000000053</v>
      </c>
      <c r="K6" t="str">
        <f t="shared" si="1"/>
        <v>Buy</v>
      </c>
    </row>
    <row r="7" spans="1:11" x14ac:dyDescent="0.25">
      <c r="A7">
        <v>5</v>
      </c>
      <c r="B7" s="2">
        <v>43678</v>
      </c>
      <c r="C7" s="5">
        <v>75.320201999999995</v>
      </c>
      <c r="D7" s="5">
        <v>56.915892999999997</v>
      </c>
      <c r="E7" s="5">
        <v>66.287999999999997</v>
      </c>
      <c r="F7" s="5">
        <v>76.7</v>
      </c>
      <c r="G7" s="5">
        <v>20.010000000000002</v>
      </c>
      <c r="H7" s="6">
        <v>17.631</v>
      </c>
      <c r="I7" s="7">
        <v>18.369913</v>
      </c>
      <c r="J7" s="6">
        <f t="shared" si="0"/>
        <v>-0.73891300000000015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83.923874999999995</v>
      </c>
      <c r="D8" s="5">
        <v>55.942157000000002</v>
      </c>
      <c r="E8" s="5">
        <v>66.171999999999997</v>
      </c>
      <c r="F8" s="5">
        <v>77.3</v>
      </c>
      <c r="G8" s="5">
        <v>20.13</v>
      </c>
      <c r="H8" s="6">
        <v>18.131</v>
      </c>
      <c r="I8" s="7">
        <v>19.129933999999999</v>
      </c>
      <c r="J8" s="6">
        <f t="shared" si="0"/>
        <v>-0.99893399999999843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88.529878999999994</v>
      </c>
      <c r="D9" s="5">
        <v>55.046179000000002</v>
      </c>
      <c r="E9" s="5">
        <v>66.048000000000002</v>
      </c>
      <c r="F9" s="5">
        <v>78.05</v>
      </c>
      <c r="G9" s="5">
        <v>20.23</v>
      </c>
      <c r="H9" s="6">
        <v>19.390999999999998</v>
      </c>
      <c r="I9" s="7">
        <v>19.924213000000002</v>
      </c>
      <c r="J9" s="6">
        <f t="shared" si="0"/>
        <v>-0.53321300000000349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86.881041999999994</v>
      </c>
      <c r="D10" s="5">
        <v>54.212491</v>
      </c>
      <c r="E10" s="5">
        <v>65.924000000000007</v>
      </c>
      <c r="F10" s="5">
        <v>78.8</v>
      </c>
      <c r="G10" s="5">
        <v>20.32</v>
      </c>
      <c r="H10" s="6">
        <v>20.966000000000001</v>
      </c>
      <c r="I10" s="7">
        <v>20.449541</v>
      </c>
      <c r="J10" s="6">
        <f t="shared" si="0"/>
        <v>0.51645900000000111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75.894395000000003</v>
      </c>
      <c r="D11" s="5">
        <v>54.113411999999997</v>
      </c>
      <c r="E11" s="5">
        <v>65.796000000000006</v>
      </c>
      <c r="F11" s="5">
        <v>79.55</v>
      </c>
      <c r="G11" s="5">
        <v>20.41</v>
      </c>
      <c r="H11" s="6">
        <v>21.456</v>
      </c>
      <c r="I11" s="7">
        <v>20.558945000000001</v>
      </c>
      <c r="J11" s="6">
        <f t="shared" si="0"/>
        <v>0.89705499999999816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62.655847000000001</v>
      </c>
      <c r="D12" s="5">
        <v>54.014333000000001</v>
      </c>
      <c r="E12" s="5">
        <v>65.668000000000006</v>
      </c>
      <c r="F12" s="5">
        <v>79.599999999999994</v>
      </c>
      <c r="G12" s="5">
        <v>20.61</v>
      </c>
      <c r="H12" s="6">
        <v>21.591000000000001</v>
      </c>
      <c r="I12" s="7">
        <v>19.577971999999999</v>
      </c>
      <c r="J12" s="6">
        <f t="shared" si="0"/>
        <v>2.013028000000002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46.491594999999997</v>
      </c>
      <c r="D13" s="5">
        <v>53.915255000000002</v>
      </c>
      <c r="E13" s="5">
        <v>65.543999999999997</v>
      </c>
      <c r="F13" s="5">
        <v>79.349999999999994</v>
      </c>
      <c r="G13" s="5">
        <v>20.97</v>
      </c>
      <c r="H13" s="6">
        <v>21.651</v>
      </c>
      <c r="I13" s="7">
        <v>19.635252000000001</v>
      </c>
      <c r="J13" s="6">
        <f t="shared" si="0"/>
        <v>2.0157479999999985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35.689838999999999</v>
      </c>
      <c r="D14" s="5">
        <v>53.816175999999999</v>
      </c>
      <c r="E14" s="5">
        <v>65.42</v>
      </c>
      <c r="F14" s="5">
        <v>79.25</v>
      </c>
      <c r="G14" s="5">
        <v>21.6</v>
      </c>
      <c r="H14" s="6">
        <v>21.216000000000001</v>
      </c>
      <c r="I14" s="7">
        <v>19.688948</v>
      </c>
      <c r="J14" s="6">
        <f t="shared" si="0"/>
        <v>1.5270520000000012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34.540582999999998</v>
      </c>
      <c r="D15" s="5">
        <v>53.708841</v>
      </c>
      <c r="E15" s="5">
        <v>65.298000000000002</v>
      </c>
      <c r="F15" s="5">
        <v>78.95</v>
      </c>
      <c r="G15" s="5">
        <v>22.25</v>
      </c>
      <c r="H15" s="6">
        <v>19.692</v>
      </c>
      <c r="I15" s="7">
        <v>19.282931999999999</v>
      </c>
      <c r="J15" s="6">
        <f t="shared" si="0"/>
        <v>0.40906800000000132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42.265039999999999</v>
      </c>
      <c r="D16" s="5">
        <v>53.593249</v>
      </c>
      <c r="E16" s="5">
        <v>65.171999999999997</v>
      </c>
      <c r="F16" s="5">
        <v>78.95</v>
      </c>
      <c r="G16" s="5">
        <v>22.93</v>
      </c>
      <c r="H16" s="6">
        <v>18.356999999999999</v>
      </c>
      <c r="I16" s="7">
        <v>18.717499</v>
      </c>
      <c r="J16" s="6">
        <f t="shared" si="0"/>
        <v>-0.36049900000000079</v>
      </c>
      <c r="K16" t="str">
        <f t="shared" si="1"/>
        <v>Buy</v>
      </c>
    </row>
    <row r="17" spans="1:11" x14ac:dyDescent="0.25">
      <c r="A17">
        <v>15</v>
      </c>
      <c r="B17" s="2">
        <v>43983</v>
      </c>
      <c r="C17" s="5">
        <v>52.715125</v>
      </c>
      <c r="D17" s="5">
        <v>53.494171000000001</v>
      </c>
      <c r="E17" s="5">
        <v>65.046000000000006</v>
      </c>
      <c r="F17" s="5">
        <v>78.650000000000006</v>
      </c>
      <c r="G17" s="5">
        <v>23.61</v>
      </c>
      <c r="H17" s="6">
        <v>17.972000000000001</v>
      </c>
      <c r="I17" s="7">
        <v>18.565821</v>
      </c>
      <c r="J17" s="6">
        <f t="shared" si="0"/>
        <v>-0.59382099999999838</v>
      </c>
      <c r="K17" t="str">
        <f t="shared" si="1"/>
        <v>Buy</v>
      </c>
    </row>
    <row r="18" spans="1:11" x14ac:dyDescent="0.25">
      <c r="A18">
        <v>16</v>
      </c>
      <c r="B18" s="2">
        <v>44013</v>
      </c>
      <c r="C18" s="5">
        <v>63.386209999999998</v>
      </c>
      <c r="D18" s="5">
        <v>53.378579000000002</v>
      </c>
      <c r="E18" s="5">
        <v>64.915999999999997</v>
      </c>
      <c r="F18" s="5">
        <v>78.5</v>
      </c>
      <c r="G18" s="5">
        <v>23.61</v>
      </c>
      <c r="H18" s="6">
        <v>18.143000000000001</v>
      </c>
      <c r="I18" s="7">
        <v>18.720224000000002</v>
      </c>
      <c r="J18" s="6">
        <f t="shared" si="0"/>
        <v>-0.57722400000000107</v>
      </c>
      <c r="K18" t="str">
        <f t="shared" si="1"/>
        <v>Buy</v>
      </c>
    </row>
    <row r="19" spans="1:11" x14ac:dyDescent="0.25">
      <c r="A19">
        <v>17</v>
      </c>
      <c r="B19" s="2">
        <v>44044</v>
      </c>
      <c r="C19" s="5">
        <v>74.592702000000003</v>
      </c>
      <c r="D19" s="5">
        <v>53.271244000000003</v>
      </c>
      <c r="E19" s="5">
        <v>64.784000000000006</v>
      </c>
      <c r="F19" s="5">
        <v>78.099999999999994</v>
      </c>
      <c r="G19" s="5">
        <v>23.61</v>
      </c>
      <c r="H19" s="6">
        <v>18.312999999999999</v>
      </c>
      <c r="I19" s="7">
        <v>19.215105000000001</v>
      </c>
      <c r="J19" s="6">
        <f t="shared" si="0"/>
        <v>-0.90210500000000238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83.196375000000003</v>
      </c>
      <c r="D20" s="5">
        <v>53.155652000000003</v>
      </c>
      <c r="E20" s="5">
        <v>64.650000000000006</v>
      </c>
      <c r="F20" s="5">
        <v>78.05</v>
      </c>
      <c r="G20" s="5">
        <v>23.61</v>
      </c>
      <c r="H20" s="6">
        <v>18.893000000000001</v>
      </c>
      <c r="I20" s="7">
        <v>19.941276999999999</v>
      </c>
      <c r="J20" s="6">
        <f t="shared" si="0"/>
        <v>-1.0482769999999988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87.802379000000002</v>
      </c>
      <c r="D21" s="5">
        <v>53.031804000000001</v>
      </c>
      <c r="E21" s="5">
        <v>64.513999999999996</v>
      </c>
      <c r="F21" s="5">
        <v>78.150000000000006</v>
      </c>
      <c r="G21" s="5">
        <v>23.61</v>
      </c>
      <c r="H21" s="6">
        <v>19.501999999999999</v>
      </c>
      <c r="I21" s="7">
        <v>20.645900999999999</v>
      </c>
      <c r="J21" s="6">
        <f t="shared" si="0"/>
        <v>-1.1439009999999996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86.153542000000002</v>
      </c>
      <c r="D22" s="5">
        <v>52.907955999999999</v>
      </c>
      <c r="E22" s="5">
        <v>64.372</v>
      </c>
      <c r="F22" s="5">
        <v>78.2</v>
      </c>
      <c r="G22" s="5">
        <v>23.61</v>
      </c>
      <c r="H22" s="6">
        <v>20.236999999999998</v>
      </c>
      <c r="I22" s="7">
        <v>21.050688000000001</v>
      </c>
      <c r="J22" s="6">
        <f t="shared" si="0"/>
        <v>-0.81368800000000263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75.166894999999997</v>
      </c>
      <c r="D23" s="5">
        <v>52.808877000000003</v>
      </c>
      <c r="E23" s="5">
        <v>64.233999999999995</v>
      </c>
      <c r="F23" s="5">
        <v>78.3</v>
      </c>
      <c r="G23" s="5">
        <v>23.61</v>
      </c>
      <c r="H23" s="6">
        <v>20.587</v>
      </c>
      <c r="I23" s="7">
        <v>20.960386</v>
      </c>
      <c r="J23" s="6">
        <f t="shared" si="0"/>
        <v>-0.373386</v>
      </c>
      <c r="K23" t="str">
        <f t="shared" si="1"/>
        <v>Buy</v>
      </c>
    </row>
    <row r="24" spans="1:11" x14ac:dyDescent="0.25">
      <c r="A24">
        <v>22</v>
      </c>
      <c r="B24" s="2">
        <v>44197</v>
      </c>
      <c r="C24" s="5">
        <v>61.928347000000002</v>
      </c>
      <c r="D24" s="5">
        <v>52.709798999999997</v>
      </c>
      <c r="E24" s="5">
        <v>64.097999999999999</v>
      </c>
      <c r="F24" s="5">
        <v>78.099999999999994</v>
      </c>
      <c r="G24" s="5">
        <v>23.61</v>
      </c>
      <c r="H24" s="6">
        <v>21.302</v>
      </c>
      <c r="I24" s="7">
        <v>19.833870000000001</v>
      </c>
      <c r="J24" s="6">
        <f t="shared" si="0"/>
        <v>1.4681299999999986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61.928347000000002</v>
      </c>
      <c r="D25" s="5">
        <v>52.610720000000001</v>
      </c>
      <c r="E25" s="5">
        <v>63.966000000000001</v>
      </c>
      <c r="F25" s="5">
        <v>77.8</v>
      </c>
      <c r="G25" s="5">
        <v>23.61</v>
      </c>
      <c r="H25" s="6">
        <v>20.907</v>
      </c>
      <c r="I25" s="7">
        <v>19.218653</v>
      </c>
      <c r="J25" s="6">
        <f t="shared" si="0"/>
        <v>1.6883470000000003</v>
      </c>
      <c r="K25" t="str">
        <f t="shared" si="1"/>
        <v>SELL</v>
      </c>
    </row>
    <row r="29" spans="1:11" x14ac:dyDescent="0.25">
      <c r="I29" t="s">
        <v>10</v>
      </c>
      <c r="J29" t="s">
        <v>11</v>
      </c>
    </row>
    <row r="30" spans="1:11" x14ac:dyDescent="0.25">
      <c r="H30" t="s">
        <v>9</v>
      </c>
      <c r="I30" s="4">
        <f>+AVERAGE(H5:H17)</f>
        <v>19.471846153846158</v>
      </c>
      <c r="J30" s="4">
        <f>+AVERAGE(I5:I17)</f>
        <v>19.166377000000001</v>
      </c>
      <c r="K30" s="14">
        <f>+I30-J30</f>
        <v>0.30546915384615758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B84C-2125-454A-987B-7175A7BF71C7}">
  <sheetPr codeName="Sheet4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0" width="16" bestFit="1" customWidth="1"/>
    <col min="12" max="12" width="12" bestFit="1" customWidth="1"/>
    <col min="13" max="13" width="13.140625" bestFit="1" customWidth="1"/>
  </cols>
  <sheetData>
    <row r="1" spans="1:11" x14ac:dyDescent="0.25">
      <c r="A1" s="14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36.916088999999999</v>
      </c>
      <c r="D2" s="5">
        <v>58.62218</v>
      </c>
      <c r="E2" s="5">
        <v>63.013399999999997</v>
      </c>
      <c r="F2" s="5">
        <v>74.05</v>
      </c>
      <c r="G2" s="5">
        <v>20.09</v>
      </c>
      <c r="H2" s="6">
        <v>17.702999999999999</v>
      </c>
      <c r="I2" s="7">
        <v>18.646661999999999</v>
      </c>
      <c r="J2" s="6">
        <f>+H2-I2</f>
        <v>-0.94366199999999978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35.766832999999998</v>
      </c>
      <c r="D3" s="5">
        <v>58.416677</v>
      </c>
      <c r="E3" s="5">
        <v>62.656700000000001</v>
      </c>
      <c r="F3" s="5">
        <v>73</v>
      </c>
      <c r="G3" s="5">
        <v>20.100000000000001</v>
      </c>
      <c r="H3" s="6">
        <v>17.734999999999999</v>
      </c>
      <c r="I3" s="7">
        <v>17.936299999999999</v>
      </c>
      <c r="J3" s="6">
        <f t="shared" ref="J3:J25" si="0">+H3-I3</f>
        <v>-0.20129999999999981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43.491289999999999</v>
      </c>
      <c r="D4" s="5">
        <v>58.355158000000003</v>
      </c>
      <c r="E4" s="5">
        <v>64.156199999999998</v>
      </c>
      <c r="F4" s="5">
        <v>74.05</v>
      </c>
      <c r="G4" s="5">
        <v>20.12</v>
      </c>
      <c r="H4" s="6">
        <v>17.859000000000002</v>
      </c>
      <c r="I4" s="7">
        <v>17.523417999999999</v>
      </c>
      <c r="J4" s="6">
        <f t="shared" si="0"/>
        <v>0.33558200000000227</v>
      </c>
      <c r="K4" t="str">
        <f t="shared" si="1"/>
        <v>SELL</v>
      </c>
    </row>
    <row r="5" spans="1:11" x14ac:dyDescent="0.25">
      <c r="A5">
        <v>3</v>
      </c>
      <c r="B5" s="2">
        <v>43617</v>
      </c>
      <c r="C5" s="5">
        <v>53.941375000000001</v>
      </c>
      <c r="D5" s="5">
        <v>57.917926999999999</v>
      </c>
      <c r="E5" s="5">
        <v>65.702100000000002</v>
      </c>
      <c r="F5" s="5">
        <v>75.05</v>
      </c>
      <c r="G5" s="5">
        <v>20.149999999999999</v>
      </c>
      <c r="H5" s="6">
        <v>17.879000000000001</v>
      </c>
      <c r="I5" s="7">
        <v>17.510833999999999</v>
      </c>
      <c r="J5" s="6">
        <f t="shared" si="0"/>
        <v>0.36816600000000221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64.612459999999999</v>
      </c>
      <c r="D6" s="5">
        <v>57.190531</v>
      </c>
      <c r="E6" s="5">
        <v>66.343999999999994</v>
      </c>
      <c r="F6" s="5">
        <v>76.05</v>
      </c>
      <c r="G6" s="5">
        <v>20.18</v>
      </c>
      <c r="H6" s="6">
        <v>17.888000000000002</v>
      </c>
      <c r="I6" s="7">
        <v>17.842946999999999</v>
      </c>
      <c r="J6" s="6">
        <f t="shared" si="0"/>
        <v>4.5053000000002896E-2</v>
      </c>
      <c r="K6" t="str">
        <f t="shared" si="1"/>
        <v>SELL</v>
      </c>
    </row>
    <row r="7" spans="1:11" x14ac:dyDescent="0.25">
      <c r="A7">
        <v>5</v>
      </c>
      <c r="B7" s="2">
        <v>43678</v>
      </c>
      <c r="C7" s="5">
        <v>75.818951999999996</v>
      </c>
      <c r="D7" s="5">
        <v>56.640022000000002</v>
      </c>
      <c r="E7" s="5">
        <v>66.262</v>
      </c>
      <c r="F7" s="5">
        <v>76.650000000000006</v>
      </c>
      <c r="G7" s="5">
        <v>20.21</v>
      </c>
      <c r="H7" s="6">
        <v>17.952999999999999</v>
      </c>
      <c r="I7" s="7">
        <v>18.415310000000002</v>
      </c>
      <c r="J7" s="6">
        <f t="shared" si="0"/>
        <v>-0.46231000000000222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84.422624999999996</v>
      </c>
      <c r="D8" s="5">
        <v>55.691668</v>
      </c>
      <c r="E8" s="5">
        <v>66.152000000000001</v>
      </c>
      <c r="F8" s="5">
        <v>77.2</v>
      </c>
      <c r="G8" s="5">
        <v>20.34</v>
      </c>
      <c r="H8" s="6">
        <v>18.452999999999999</v>
      </c>
      <c r="I8" s="7">
        <v>19.183206999999999</v>
      </c>
      <c r="J8" s="6">
        <f t="shared" si="0"/>
        <v>-0.73020700000000005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89.028628999999995</v>
      </c>
      <c r="D9" s="5">
        <v>54.811520000000002</v>
      </c>
      <c r="E9" s="5">
        <v>66.034000000000006</v>
      </c>
      <c r="F9" s="5">
        <v>78.05</v>
      </c>
      <c r="G9" s="5">
        <v>20.43</v>
      </c>
      <c r="H9" s="6">
        <v>19.675000000000001</v>
      </c>
      <c r="I9" s="7">
        <v>19.997437000000001</v>
      </c>
      <c r="J9" s="6">
        <f t="shared" si="0"/>
        <v>-0.32243700000000075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87.379791999999995</v>
      </c>
      <c r="D10" s="5">
        <v>53.984512000000002</v>
      </c>
      <c r="E10" s="5">
        <v>65.918000000000006</v>
      </c>
      <c r="F10" s="5">
        <v>78.95</v>
      </c>
      <c r="G10" s="5">
        <v>20.52</v>
      </c>
      <c r="H10" s="6">
        <v>21.285</v>
      </c>
      <c r="I10" s="7">
        <v>20.548458</v>
      </c>
      <c r="J10" s="6">
        <f t="shared" si="0"/>
        <v>0.73654200000000003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76.393145000000004</v>
      </c>
      <c r="D11" s="5">
        <v>53.894086000000001</v>
      </c>
      <c r="E11" s="5">
        <v>65.8</v>
      </c>
      <c r="F11" s="5">
        <v>79.8</v>
      </c>
      <c r="G11" s="5">
        <v>20.62</v>
      </c>
      <c r="H11" s="6">
        <v>21.765000000000001</v>
      </c>
      <c r="I11" s="7">
        <v>20.675158</v>
      </c>
      <c r="J11" s="6">
        <f t="shared" si="0"/>
        <v>1.0898420000000009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63.154597000000003</v>
      </c>
      <c r="D12" s="5">
        <v>53.795439000000002</v>
      </c>
      <c r="E12" s="5">
        <v>65.680000000000007</v>
      </c>
      <c r="F12" s="5">
        <v>79.900000000000006</v>
      </c>
      <c r="G12" s="5">
        <v>20.82</v>
      </c>
      <c r="H12" s="6">
        <v>21.91</v>
      </c>
      <c r="I12" s="7">
        <v>19.636998999999999</v>
      </c>
      <c r="J12" s="6">
        <f t="shared" si="0"/>
        <v>2.2730010000000007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46.990344999999998</v>
      </c>
      <c r="D13" s="5">
        <v>53.696792000000002</v>
      </c>
      <c r="E13" s="5">
        <v>65.56</v>
      </c>
      <c r="F13" s="5">
        <v>79.75</v>
      </c>
      <c r="G13" s="5">
        <v>21.18</v>
      </c>
      <c r="H13" s="6">
        <v>21.97</v>
      </c>
      <c r="I13" s="7">
        <v>19.682936000000002</v>
      </c>
      <c r="J13" s="6">
        <f t="shared" si="0"/>
        <v>2.2870639999999973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36.188589</v>
      </c>
      <c r="D14" s="5">
        <v>53.606366000000001</v>
      </c>
      <c r="E14" s="5">
        <v>65.44</v>
      </c>
      <c r="F14" s="5">
        <v>79.7</v>
      </c>
      <c r="G14" s="5">
        <v>21.81</v>
      </c>
      <c r="H14" s="6">
        <v>21.535</v>
      </c>
      <c r="I14" s="7">
        <v>19.741394</v>
      </c>
      <c r="J14" s="6">
        <f t="shared" si="0"/>
        <v>1.7936060000000005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35.039332999999999</v>
      </c>
      <c r="D15" s="5">
        <v>53.491278000000001</v>
      </c>
      <c r="E15" s="5">
        <v>65.319999999999993</v>
      </c>
      <c r="F15" s="5">
        <v>79.349999999999994</v>
      </c>
      <c r="G15" s="5">
        <v>22.49</v>
      </c>
      <c r="H15" s="6">
        <v>20.073</v>
      </c>
      <c r="I15" s="7">
        <v>19.348001</v>
      </c>
      <c r="J15" s="6">
        <f t="shared" si="0"/>
        <v>0.72499900000000039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42.76379</v>
      </c>
      <c r="D16" s="5">
        <v>53.376190000000001</v>
      </c>
      <c r="E16" s="5">
        <v>65.194000000000003</v>
      </c>
      <c r="F16" s="5">
        <v>79.2</v>
      </c>
      <c r="G16" s="5">
        <v>23.17</v>
      </c>
      <c r="H16" s="6">
        <v>18.757999999999999</v>
      </c>
      <c r="I16" s="7">
        <v>18.7971</v>
      </c>
      <c r="J16" s="6">
        <f t="shared" si="0"/>
        <v>-3.9100000000001245E-2</v>
      </c>
      <c r="K16" t="str">
        <f t="shared" si="1"/>
        <v>Buy</v>
      </c>
    </row>
    <row r="17" spans="1:11" x14ac:dyDescent="0.25">
      <c r="A17">
        <v>15</v>
      </c>
      <c r="B17" s="2">
        <v>43983</v>
      </c>
      <c r="C17" s="5">
        <v>53.213875000000002</v>
      </c>
      <c r="D17" s="5">
        <v>53.277543000000001</v>
      </c>
      <c r="E17" s="5">
        <v>65.067999999999998</v>
      </c>
      <c r="F17" s="5">
        <v>78.849999999999994</v>
      </c>
      <c r="G17" s="5">
        <v>23.85</v>
      </c>
      <c r="H17" s="6">
        <v>18.373000000000001</v>
      </c>
      <c r="I17" s="7">
        <v>18.668766000000002</v>
      </c>
      <c r="J17" s="6">
        <f t="shared" si="0"/>
        <v>-0.29576600000000042</v>
      </c>
      <c r="K17" t="str">
        <f t="shared" si="1"/>
        <v>Buy</v>
      </c>
    </row>
    <row r="18" spans="1:11" x14ac:dyDescent="0.25">
      <c r="A18">
        <v>16</v>
      </c>
      <c r="B18" s="2">
        <v>44013</v>
      </c>
      <c r="C18" s="5">
        <v>63.88496</v>
      </c>
      <c r="D18" s="5">
        <v>53.162455000000001</v>
      </c>
      <c r="E18" s="5">
        <v>64.938000000000002</v>
      </c>
      <c r="F18" s="5">
        <v>78.7</v>
      </c>
      <c r="G18" s="5">
        <v>23.85</v>
      </c>
      <c r="H18" s="6">
        <v>18.542999999999999</v>
      </c>
      <c r="I18" s="7">
        <v>18.843699999999998</v>
      </c>
      <c r="J18" s="6">
        <f t="shared" si="0"/>
        <v>-0.30069999999999908</v>
      </c>
      <c r="K18" t="str">
        <f t="shared" si="1"/>
        <v>Buy</v>
      </c>
    </row>
    <row r="19" spans="1:11" x14ac:dyDescent="0.25">
      <c r="A19">
        <v>17</v>
      </c>
      <c r="B19" s="2">
        <v>44044</v>
      </c>
      <c r="C19" s="5">
        <v>75.091452000000004</v>
      </c>
      <c r="D19" s="5">
        <v>53.055588</v>
      </c>
      <c r="E19" s="5">
        <v>64.804000000000002</v>
      </c>
      <c r="F19" s="5">
        <v>78.3</v>
      </c>
      <c r="G19" s="5">
        <v>23.85</v>
      </c>
      <c r="H19" s="6">
        <v>18.683</v>
      </c>
      <c r="I19" s="7">
        <v>19.350131999999999</v>
      </c>
      <c r="J19" s="6">
        <f t="shared" si="0"/>
        <v>-0.66713199999999873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83.695125000000004</v>
      </c>
      <c r="D20" s="5">
        <v>52.948720000000002</v>
      </c>
      <c r="E20" s="5">
        <v>64.671999999999997</v>
      </c>
      <c r="F20" s="5">
        <v>78.25</v>
      </c>
      <c r="G20" s="5">
        <v>23.85</v>
      </c>
      <c r="H20" s="6">
        <v>19.218</v>
      </c>
      <c r="I20" s="7">
        <v>20.085991</v>
      </c>
      <c r="J20" s="6">
        <f t="shared" si="0"/>
        <v>-0.86799099999999996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88.301129000000003</v>
      </c>
      <c r="D21" s="5">
        <v>52.825411000000003</v>
      </c>
      <c r="E21" s="5">
        <v>64.537999999999997</v>
      </c>
      <c r="F21" s="5">
        <v>78.349999999999994</v>
      </c>
      <c r="G21" s="5">
        <v>23.85</v>
      </c>
      <c r="H21" s="6">
        <v>19.815000000000001</v>
      </c>
      <c r="I21" s="7">
        <v>20.789435999999998</v>
      </c>
      <c r="J21" s="6">
        <f t="shared" si="0"/>
        <v>-0.97443599999999719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86.652292000000003</v>
      </c>
      <c r="D22" s="5">
        <v>52.693882000000002</v>
      </c>
      <c r="E22" s="5">
        <v>64.396000000000001</v>
      </c>
      <c r="F22" s="5">
        <v>78.400000000000006</v>
      </c>
      <c r="G22" s="5">
        <v>23.85</v>
      </c>
      <c r="H22" s="6">
        <v>20.515000000000001</v>
      </c>
      <c r="I22" s="7">
        <v>21.191559000000002</v>
      </c>
      <c r="J22" s="6">
        <f t="shared" si="0"/>
        <v>-0.67655900000000102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75.665644999999998</v>
      </c>
      <c r="D23" s="5">
        <v>52.595235000000002</v>
      </c>
      <c r="E23" s="5">
        <v>64.257999999999996</v>
      </c>
      <c r="F23" s="5">
        <v>78.5</v>
      </c>
      <c r="G23" s="5">
        <v>23.85</v>
      </c>
      <c r="H23" s="6">
        <v>20.864999999999998</v>
      </c>
      <c r="I23" s="7">
        <v>21.094421000000001</v>
      </c>
      <c r="J23" s="6">
        <f t="shared" si="0"/>
        <v>-0.2294210000000021</v>
      </c>
      <c r="K23" t="str">
        <f t="shared" si="1"/>
        <v>Buy</v>
      </c>
    </row>
    <row r="24" spans="1:11" x14ac:dyDescent="0.25">
      <c r="A24">
        <v>22</v>
      </c>
      <c r="B24" s="2">
        <v>44197</v>
      </c>
      <c r="C24" s="5">
        <v>62.427097000000003</v>
      </c>
      <c r="D24" s="5">
        <v>52.496588000000003</v>
      </c>
      <c r="E24" s="5">
        <v>64.122</v>
      </c>
      <c r="F24" s="5">
        <v>78.349999999999994</v>
      </c>
      <c r="G24" s="5">
        <v>23.85</v>
      </c>
      <c r="H24" s="6">
        <v>21.58</v>
      </c>
      <c r="I24" s="7">
        <v>19.913549</v>
      </c>
      <c r="J24" s="6">
        <f t="shared" si="0"/>
        <v>1.6664509999999986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62.427097000000003</v>
      </c>
      <c r="D25" s="5">
        <v>52.397942</v>
      </c>
      <c r="E25" s="5">
        <v>63.988</v>
      </c>
      <c r="F25" s="5">
        <v>78</v>
      </c>
      <c r="G25" s="5">
        <v>23.85</v>
      </c>
      <c r="H25" s="6">
        <v>21.184999999999999</v>
      </c>
      <c r="I25" s="7">
        <v>19.303329000000002</v>
      </c>
      <c r="J25" s="6">
        <f t="shared" si="0"/>
        <v>1.8816709999999972</v>
      </c>
      <c r="K25" t="str">
        <f t="shared" si="1"/>
        <v>SELL</v>
      </c>
    </row>
    <row r="29" spans="1:11" x14ac:dyDescent="0.25">
      <c r="I29" t="s">
        <v>10</v>
      </c>
      <c r="J29" t="s">
        <v>11</v>
      </c>
    </row>
    <row r="30" spans="1:11" x14ac:dyDescent="0.25">
      <c r="H30" t="s">
        <v>9</v>
      </c>
      <c r="I30" s="4">
        <f>+AVERAGE(H5:H17)</f>
        <v>19.809000000000001</v>
      </c>
      <c r="J30" s="4">
        <f>+AVERAGE(I5:I17)</f>
        <v>19.234503615384618</v>
      </c>
      <c r="K30" s="14">
        <f>+I30-J30</f>
        <v>0.57449638461538299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F642-F938-42ED-99BC-F690727FC97D}">
  <sheetPr codeName="Sheet5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0" width="16" bestFit="1" customWidth="1"/>
    <col min="12" max="12" width="12" bestFit="1" customWidth="1"/>
    <col min="13" max="13" width="13.140625" bestFit="1" customWidth="1"/>
  </cols>
  <sheetData>
    <row r="1" spans="1:11" x14ac:dyDescent="0.25">
      <c r="A1" s="14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36.916088999999999</v>
      </c>
      <c r="D2" s="5">
        <v>58.62218</v>
      </c>
      <c r="E2" s="5">
        <v>63.020400000000002</v>
      </c>
      <c r="F2" s="5">
        <v>74.349999999999994</v>
      </c>
      <c r="G2" s="5">
        <v>20.36</v>
      </c>
      <c r="H2" s="6">
        <v>18.143999999999998</v>
      </c>
      <c r="I2" s="7">
        <v>18.708607000000001</v>
      </c>
      <c r="J2" s="6">
        <f>+H2-I2</f>
        <v>-0.5646070000000023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35.766832999999998</v>
      </c>
      <c r="D3" s="5">
        <v>58.416677</v>
      </c>
      <c r="E3" s="5">
        <v>62.663699999999999</v>
      </c>
      <c r="F3" s="5">
        <v>74.3</v>
      </c>
      <c r="G3" s="5">
        <v>20.37</v>
      </c>
      <c r="H3" s="6">
        <v>18.149000000000001</v>
      </c>
      <c r="I3" s="7">
        <v>18.117352</v>
      </c>
      <c r="J3" s="6">
        <f t="shared" ref="J3:J25" si="0">+H3-I3</f>
        <v>3.1648000000000565E-2</v>
      </c>
      <c r="K3" t="str">
        <f t="shared" ref="K3:K25" si="1">+IF(J3&lt;0,"Buy","SELL")</f>
        <v>SELL</v>
      </c>
    </row>
    <row r="4" spans="1:11" x14ac:dyDescent="0.25">
      <c r="A4">
        <v>2</v>
      </c>
      <c r="B4" s="2">
        <v>43586</v>
      </c>
      <c r="C4" s="5">
        <v>43.491289999999999</v>
      </c>
      <c r="D4" s="5">
        <v>58.355158000000003</v>
      </c>
      <c r="E4" s="5">
        <v>64.163200000000003</v>
      </c>
      <c r="F4" s="5">
        <v>75.3</v>
      </c>
      <c r="G4" s="5">
        <v>20.39</v>
      </c>
      <c r="H4" s="6">
        <v>18.274000000000001</v>
      </c>
      <c r="I4" s="7">
        <v>17.730484000000001</v>
      </c>
      <c r="J4" s="6">
        <f t="shared" si="0"/>
        <v>0.54351600000000033</v>
      </c>
      <c r="K4" t="str">
        <f t="shared" si="1"/>
        <v>SELL</v>
      </c>
    </row>
    <row r="5" spans="1:11" x14ac:dyDescent="0.25">
      <c r="A5">
        <v>3</v>
      </c>
      <c r="B5" s="2">
        <v>43617</v>
      </c>
      <c r="C5" s="5">
        <v>53.941375000000001</v>
      </c>
      <c r="D5" s="5">
        <v>57.917926999999999</v>
      </c>
      <c r="E5" s="5">
        <v>65.709100000000007</v>
      </c>
      <c r="F5" s="5">
        <v>76.349999999999994</v>
      </c>
      <c r="G5" s="5">
        <v>20.420000000000002</v>
      </c>
      <c r="H5" s="6">
        <v>18.332999999999998</v>
      </c>
      <c r="I5" s="7">
        <v>17.756428</v>
      </c>
      <c r="J5" s="6">
        <f t="shared" si="0"/>
        <v>0.57657199999999875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64.612459999999999</v>
      </c>
      <c r="D6" s="5">
        <v>57.190531</v>
      </c>
      <c r="E6" s="5">
        <v>66.343999999999994</v>
      </c>
      <c r="F6" s="5">
        <v>77.55</v>
      </c>
      <c r="G6" s="5">
        <v>20.45</v>
      </c>
      <c r="H6" s="6">
        <v>18.343</v>
      </c>
      <c r="I6" s="7">
        <v>18.149563000000001</v>
      </c>
      <c r="J6" s="6">
        <f t="shared" si="0"/>
        <v>0.19343699999999941</v>
      </c>
      <c r="K6" t="str">
        <f t="shared" si="1"/>
        <v>SELL</v>
      </c>
    </row>
    <row r="7" spans="1:11" x14ac:dyDescent="0.25">
      <c r="A7">
        <v>5</v>
      </c>
      <c r="B7" s="2">
        <v>43678</v>
      </c>
      <c r="C7" s="5">
        <v>75.818951999999996</v>
      </c>
      <c r="D7" s="5">
        <v>56.640022000000002</v>
      </c>
      <c r="E7" s="5">
        <v>66.262</v>
      </c>
      <c r="F7" s="5">
        <v>78.05</v>
      </c>
      <c r="G7" s="5">
        <v>20.48</v>
      </c>
      <c r="H7" s="6">
        <v>18.404</v>
      </c>
      <c r="I7" s="7">
        <v>18.727694</v>
      </c>
      <c r="J7" s="6">
        <f t="shared" si="0"/>
        <v>-0.3236939999999997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84.422624999999996</v>
      </c>
      <c r="D8" s="5">
        <v>55.691668</v>
      </c>
      <c r="E8" s="5">
        <v>66.152000000000001</v>
      </c>
      <c r="F8" s="5">
        <v>78.5</v>
      </c>
      <c r="G8" s="5">
        <v>20.6</v>
      </c>
      <c r="H8" s="6">
        <v>18.809000000000001</v>
      </c>
      <c r="I8" s="7">
        <v>19.477951000000001</v>
      </c>
      <c r="J8" s="6">
        <f t="shared" si="0"/>
        <v>-0.66895099999999985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89.028628999999995</v>
      </c>
      <c r="D9" s="5">
        <v>54.811520000000002</v>
      </c>
      <c r="E9" s="5">
        <v>66.034000000000006</v>
      </c>
      <c r="F9" s="5">
        <v>79.25</v>
      </c>
      <c r="G9" s="5">
        <v>20.69</v>
      </c>
      <c r="H9" s="6">
        <v>19.948</v>
      </c>
      <c r="I9" s="7">
        <v>20.275607999999998</v>
      </c>
      <c r="J9" s="6">
        <f t="shared" si="0"/>
        <v>-0.3276079999999979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87.379791999999995</v>
      </c>
      <c r="D10" s="5">
        <v>53.984512000000002</v>
      </c>
      <c r="E10" s="5">
        <v>65.918000000000006</v>
      </c>
      <c r="F10" s="5">
        <v>80.099999999999994</v>
      </c>
      <c r="G10" s="5">
        <v>20.79</v>
      </c>
      <c r="H10" s="6">
        <v>21.535</v>
      </c>
      <c r="I10" s="7">
        <v>20.824069999999999</v>
      </c>
      <c r="J10" s="6">
        <f t="shared" si="0"/>
        <v>0.71093000000000117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76.393145000000004</v>
      </c>
      <c r="D11" s="5">
        <v>53.894086000000001</v>
      </c>
      <c r="E11" s="5">
        <v>65.8</v>
      </c>
      <c r="F11" s="5">
        <v>80.849999999999994</v>
      </c>
      <c r="G11" s="5">
        <v>20.89</v>
      </c>
      <c r="H11" s="6">
        <v>22.004999999999999</v>
      </c>
      <c r="I11" s="7">
        <v>20.938949999999998</v>
      </c>
      <c r="J11" s="6">
        <f t="shared" si="0"/>
        <v>1.0660500000000006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63.154597000000003</v>
      </c>
      <c r="D12" s="5">
        <v>53.795439000000002</v>
      </c>
      <c r="E12" s="5">
        <v>65.680000000000007</v>
      </c>
      <c r="F12" s="5">
        <v>81</v>
      </c>
      <c r="G12" s="5">
        <v>21.06</v>
      </c>
      <c r="H12" s="6">
        <v>22.14</v>
      </c>
      <c r="I12" s="7">
        <v>19.817739</v>
      </c>
      <c r="J12" s="6">
        <f t="shared" si="0"/>
        <v>2.322261000000001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46.990344999999998</v>
      </c>
      <c r="D13" s="5">
        <v>53.696792000000002</v>
      </c>
      <c r="E13" s="5">
        <v>65.56</v>
      </c>
      <c r="F13" s="5">
        <v>80.900000000000006</v>
      </c>
      <c r="G13" s="5">
        <v>21.41</v>
      </c>
      <c r="H13" s="6">
        <v>22.2</v>
      </c>
      <c r="I13" s="7">
        <v>19.862434</v>
      </c>
      <c r="J13" s="6">
        <f t="shared" si="0"/>
        <v>2.3375659999999989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36.188589</v>
      </c>
      <c r="D14" s="5">
        <v>53.606366000000001</v>
      </c>
      <c r="E14" s="5">
        <v>65.44</v>
      </c>
      <c r="F14" s="5">
        <v>80.900000000000006</v>
      </c>
      <c r="G14" s="5">
        <v>22.04</v>
      </c>
      <c r="H14" s="6">
        <v>21.765000000000001</v>
      </c>
      <c r="I14" s="7">
        <v>19.933579999999999</v>
      </c>
      <c r="J14" s="6">
        <f t="shared" si="0"/>
        <v>1.8314200000000014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35.039332999999999</v>
      </c>
      <c r="D15" s="5">
        <v>53.491278000000001</v>
      </c>
      <c r="E15" s="5">
        <v>65.319999999999993</v>
      </c>
      <c r="F15" s="5">
        <v>80.55</v>
      </c>
      <c r="G15" s="5">
        <v>22.72</v>
      </c>
      <c r="H15" s="6">
        <v>20.302</v>
      </c>
      <c r="I15" s="7">
        <v>19.552773999999999</v>
      </c>
      <c r="J15" s="6">
        <f t="shared" si="0"/>
        <v>0.74922600000000017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42.76379</v>
      </c>
      <c r="D16" s="5">
        <v>53.376190000000001</v>
      </c>
      <c r="E16" s="5">
        <v>65.194000000000003</v>
      </c>
      <c r="F16" s="5">
        <v>80.5</v>
      </c>
      <c r="G16" s="5">
        <v>23.4</v>
      </c>
      <c r="H16" s="6">
        <v>18.986999999999998</v>
      </c>
      <c r="I16" s="7">
        <v>19.046526</v>
      </c>
      <c r="J16" s="6">
        <f t="shared" si="0"/>
        <v>-5.9526000000001744E-2</v>
      </c>
      <c r="K16" t="str">
        <f t="shared" si="1"/>
        <v>Buy</v>
      </c>
    </row>
    <row r="17" spans="1:11" x14ac:dyDescent="0.25">
      <c r="A17">
        <v>15</v>
      </c>
      <c r="B17" s="2">
        <v>43983</v>
      </c>
      <c r="C17" s="5">
        <v>53.213875000000002</v>
      </c>
      <c r="D17" s="5">
        <v>53.277543000000001</v>
      </c>
      <c r="E17" s="5">
        <v>65.067999999999998</v>
      </c>
      <c r="F17" s="5">
        <v>80.2</v>
      </c>
      <c r="G17" s="5">
        <v>24.08</v>
      </c>
      <c r="H17" s="6">
        <v>18.602</v>
      </c>
      <c r="I17" s="7">
        <v>18.950379999999999</v>
      </c>
      <c r="J17" s="6">
        <f t="shared" si="0"/>
        <v>-0.3483799999999988</v>
      </c>
      <c r="K17" t="str">
        <f t="shared" si="1"/>
        <v>Buy</v>
      </c>
    </row>
    <row r="18" spans="1:11" x14ac:dyDescent="0.25">
      <c r="A18">
        <v>16</v>
      </c>
      <c r="B18" s="2">
        <v>44013</v>
      </c>
      <c r="C18" s="5">
        <v>63.88496</v>
      </c>
      <c r="D18" s="5">
        <v>53.162455000000001</v>
      </c>
      <c r="E18" s="5">
        <v>64.938000000000002</v>
      </c>
      <c r="F18" s="5">
        <v>80.05</v>
      </c>
      <c r="G18" s="5">
        <v>24.08</v>
      </c>
      <c r="H18" s="6">
        <v>18.771999999999998</v>
      </c>
      <c r="I18" s="7">
        <v>19.141646999999999</v>
      </c>
      <c r="J18" s="6">
        <f t="shared" si="0"/>
        <v>-0.3696470000000005</v>
      </c>
      <c r="K18" t="str">
        <f t="shared" si="1"/>
        <v>Buy</v>
      </c>
    </row>
    <row r="19" spans="1:11" x14ac:dyDescent="0.25">
      <c r="A19">
        <v>17</v>
      </c>
      <c r="B19" s="2">
        <v>44044</v>
      </c>
      <c r="C19" s="5">
        <v>75.091452000000004</v>
      </c>
      <c r="D19" s="5">
        <v>53.055588</v>
      </c>
      <c r="E19" s="5">
        <v>64.804000000000002</v>
      </c>
      <c r="F19" s="5">
        <v>79.7</v>
      </c>
      <c r="G19" s="5">
        <v>24.08</v>
      </c>
      <c r="H19" s="6">
        <v>18.911999999999999</v>
      </c>
      <c r="I19" s="7">
        <v>19.664925</v>
      </c>
      <c r="J19" s="6">
        <f t="shared" si="0"/>
        <v>-0.75292500000000118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83.695125000000004</v>
      </c>
      <c r="D20" s="5">
        <v>52.948720000000002</v>
      </c>
      <c r="E20" s="5">
        <v>64.671999999999997</v>
      </c>
      <c r="F20" s="5">
        <v>79.7</v>
      </c>
      <c r="G20" s="5">
        <v>24.08</v>
      </c>
      <c r="H20" s="6">
        <v>19.446999999999999</v>
      </c>
      <c r="I20" s="7">
        <v>20.406238999999999</v>
      </c>
      <c r="J20" s="6">
        <f t="shared" si="0"/>
        <v>-0.95923900000000017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88.301129000000003</v>
      </c>
      <c r="D21" s="5">
        <v>52.825411000000003</v>
      </c>
      <c r="E21" s="5">
        <v>64.537999999999997</v>
      </c>
      <c r="F21" s="5">
        <v>79.8</v>
      </c>
      <c r="G21" s="5">
        <v>24.08</v>
      </c>
      <c r="H21" s="6">
        <v>20.042000000000002</v>
      </c>
      <c r="I21" s="7">
        <v>21.105740000000001</v>
      </c>
      <c r="J21" s="6">
        <f t="shared" si="0"/>
        <v>-1.0637399999999992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86.652292000000003</v>
      </c>
      <c r="D22" s="5">
        <v>52.693882000000002</v>
      </c>
      <c r="E22" s="5">
        <v>64.396000000000001</v>
      </c>
      <c r="F22" s="5">
        <v>79.849999999999994</v>
      </c>
      <c r="G22" s="5">
        <v>24.08</v>
      </c>
      <c r="H22" s="6">
        <v>20.742000000000001</v>
      </c>
      <c r="I22" s="7">
        <v>21.507280000000002</v>
      </c>
      <c r="J22" s="6">
        <f t="shared" si="0"/>
        <v>-0.76528000000000063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75.665644999999998</v>
      </c>
      <c r="D23" s="5">
        <v>52.595235000000002</v>
      </c>
      <c r="E23" s="5">
        <v>64.257999999999996</v>
      </c>
      <c r="F23" s="5">
        <v>79.95</v>
      </c>
      <c r="G23" s="5">
        <v>24.08</v>
      </c>
      <c r="H23" s="6">
        <v>21.091999999999999</v>
      </c>
      <c r="I23" s="7">
        <v>21.415019999999998</v>
      </c>
      <c r="J23" s="6">
        <f t="shared" si="0"/>
        <v>-0.32301999999999964</v>
      </c>
      <c r="K23" t="str">
        <f t="shared" si="1"/>
        <v>Buy</v>
      </c>
    </row>
    <row r="24" spans="1:11" x14ac:dyDescent="0.25">
      <c r="A24">
        <v>22</v>
      </c>
      <c r="B24" s="2">
        <v>44197</v>
      </c>
      <c r="C24" s="5">
        <v>62.427097000000003</v>
      </c>
      <c r="D24" s="5">
        <v>52.496588000000003</v>
      </c>
      <c r="E24" s="5">
        <v>64.122</v>
      </c>
      <c r="F24" s="5">
        <v>79.650000000000006</v>
      </c>
      <c r="G24" s="5">
        <v>24.08</v>
      </c>
      <c r="H24" s="6">
        <v>21.806999999999999</v>
      </c>
      <c r="I24" s="7">
        <v>20.122568000000001</v>
      </c>
      <c r="J24" s="6">
        <f t="shared" si="0"/>
        <v>1.6844319999999975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62.427097000000003</v>
      </c>
      <c r="D25" s="5">
        <v>52.397942</v>
      </c>
      <c r="E25" s="5">
        <v>63.988</v>
      </c>
      <c r="F25" s="5">
        <v>79.2</v>
      </c>
      <c r="G25" s="5">
        <v>24.08</v>
      </c>
      <c r="H25" s="6">
        <v>21.411999999999999</v>
      </c>
      <c r="I25" s="7">
        <v>19.513155000000001</v>
      </c>
      <c r="J25" s="6">
        <f t="shared" si="0"/>
        <v>1.8988449999999979</v>
      </c>
      <c r="K25" t="str">
        <f t="shared" si="1"/>
        <v>SELL</v>
      </c>
    </row>
    <row r="29" spans="1:11" x14ac:dyDescent="0.25">
      <c r="I29" t="s">
        <v>10</v>
      </c>
      <c r="J29" t="s">
        <v>11</v>
      </c>
    </row>
    <row r="30" spans="1:11" x14ac:dyDescent="0.25">
      <c r="H30" t="s">
        <v>9</v>
      </c>
      <c r="I30" s="4">
        <f>+AVERAGE(H5:H17)</f>
        <v>20.10561538461538</v>
      </c>
      <c r="J30" s="4">
        <f>+AVERAGE(I5:I17)</f>
        <v>19.485669000000001</v>
      </c>
      <c r="K30" s="14">
        <f>+I30-J30</f>
        <v>0.61994638461537832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943D-BEDB-4BDD-9D6B-502045D006BA}">
  <sheetPr codeName="Sheet6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9.7109375" bestFit="1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0" width="16" bestFit="1" customWidth="1"/>
    <col min="12" max="12" width="12" bestFit="1" customWidth="1"/>
    <col min="13" max="13" width="13.140625" bestFit="1" customWidth="1"/>
  </cols>
  <sheetData>
    <row r="1" spans="1:11" x14ac:dyDescent="0.25">
      <c r="A1" s="14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37.123589000000003</v>
      </c>
      <c r="D2" s="5">
        <v>59.067494000000003</v>
      </c>
      <c r="E2" s="5">
        <v>63.056899999999999</v>
      </c>
      <c r="F2" s="5">
        <v>74.349999999999994</v>
      </c>
      <c r="G2" s="5">
        <v>18.7</v>
      </c>
      <c r="H2" s="6">
        <v>17.521000000000001</v>
      </c>
      <c r="I2" s="7">
        <v>18.610723</v>
      </c>
      <c r="J2" s="6">
        <f>+H2-I2</f>
        <v>-1.0897229999999993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35.974333000000001</v>
      </c>
      <c r="D3" s="5">
        <v>58.806009000000003</v>
      </c>
      <c r="E3" s="5">
        <v>62.989199999999997</v>
      </c>
      <c r="F3" s="5">
        <v>74.3</v>
      </c>
      <c r="G3" s="5">
        <v>18.71</v>
      </c>
      <c r="H3" s="6">
        <v>17.64</v>
      </c>
      <c r="I3" s="7">
        <v>18.035622</v>
      </c>
      <c r="J3" s="6">
        <f t="shared" ref="J3:J25" si="0">+H3-I3</f>
        <v>-0.39562199999999947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43.698790000000002</v>
      </c>
      <c r="D4" s="5">
        <v>58.735928999999999</v>
      </c>
      <c r="E4" s="5">
        <v>64.676100000000005</v>
      </c>
      <c r="F4" s="5">
        <v>75.3</v>
      </c>
      <c r="G4" s="5">
        <v>18.73</v>
      </c>
      <c r="H4" s="6">
        <v>17.789000000000001</v>
      </c>
      <c r="I4" s="7">
        <v>17.556508999999998</v>
      </c>
      <c r="J4" s="6">
        <f t="shared" si="0"/>
        <v>0.23249100000000311</v>
      </c>
      <c r="K4" t="str">
        <f t="shared" si="1"/>
        <v>SELL</v>
      </c>
    </row>
    <row r="5" spans="1:11" x14ac:dyDescent="0.25">
      <c r="A5">
        <v>3</v>
      </c>
      <c r="B5" s="2">
        <v>43617</v>
      </c>
      <c r="C5" s="5">
        <v>54.148874999999997</v>
      </c>
      <c r="D5" s="5">
        <v>58.128720999999999</v>
      </c>
      <c r="E5" s="5">
        <v>66.281800000000004</v>
      </c>
      <c r="F5" s="5">
        <v>76.349999999999994</v>
      </c>
      <c r="G5" s="5">
        <v>18.75</v>
      </c>
      <c r="H5" s="6">
        <v>17.888999999999999</v>
      </c>
      <c r="I5" s="7">
        <v>17.479576000000002</v>
      </c>
      <c r="J5" s="6">
        <f t="shared" si="0"/>
        <v>0.40942399999999779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64.819959999999995</v>
      </c>
      <c r="D6" s="5">
        <v>57.567788999999998</v>
      </c>
      <c r="E6" s="5">
        <v>66.981999999999999</v>
      </c>
      <c r="F6" s="5">
        <v>77.55</v>
      </c>
      <c r="G6" s="5">
        <v>18.77</v>
      </c>
      <c r="H6" s="6">
        <v>17.873999999999999</v>
      </c>
      <c r="I6" s="7">
        <v>17.821615000000001</v>
      </c>
      <c r="J6" s="6">
        <f t="shared" si="0"/>
        <v>5.2384999999997461E-2</v>
      </c>
      <c r="K6" t="str">
        <f t="shared" si="1"/>
        <v>SELL</v>
      </c>
    </row>
    <row r="7" spans="1:11" x14ac:dyDescent="0.25">
      <c r="A7">
        <v>5</v>
      </c>
      <c r="B7" s="2">
        <v>43678</v>
      </c>
      <c r="C7" s="5">
        <v>76.026452000000006</v>
      </c>
      <c r="D7" s="5">
        <v>57.007227</v>
      </c>
      <c r="E7" s="5">
        <v>66.896000000000001</v>
      </c>
      <c r="F7" s="5">
        <v>78.05</v>
      </c>
      <c r="G7" s="5">
        <v>18.8</v>
      </c>
      <c r="H7" s="6">
        <v>17.934999999999999</v>
      </c>
      <c r="I7" s="7">
        <v>18.363582999999998</v>
      </c>
      <c r="J7" s="6">
        <f t="shared" si="0"/>
        <v>-0.42858299999999971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84.630125000000007</v>
      </c>
      <c r="D8" s="5">
        <v>56.039095000000003</v>
      </c>
      <c r="E8" s="5">
        <v>66.772000000000006</v>
      </c>
      <c r="F8" s="5">
        <v>78.5</v>
      </c>
      <c r="G8" s="5">
        <v>18.91</v>
      </c>
      <c r="H8" s="6">
        <v>18.359000000000002</v>
      </c>
      <c r="I8" s="7">
        <v>19.101935999999998</v>
      </c>
      <c r="J8" s="6">
        <f t="shared" si="0"/>
        <v>-0.74293599999999671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89.236129000000005</v>
      </c>
      <c r="D9" s="5">
        <v>55.131453</v>
      </c>
      <c r="E9" s="5">
        <v>66.635999999999996</v>
      </c>
      <c r="F9" s="5">
        <v>79.25</v>
      </c>
      <c r="G9" s="5">
        <v>19</v>
      </c>
      <c r="H9" s="6">
        <v>19.547000000000001</v>
      </c>
      <c r="I9" s="7">
        <v>19.894207000000002</v>
      </c>
      <c r="J9" s="6">
        <f t="shared" si="0"/>
        <v>-0.34720700000000093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87.587292000000005</v>
      </c>
      <c r="D10" s="5">
        <v>54.286065999999998</v>
      </c>
      <c r="E10" s="5">
        <v>66.501999999999995</v>
      </c>
      <c r="F10" s="5">
        <v>80.099999999999994</v>
      </c>
      <c r="G10" s="5">
        <v>19.100000000000001</v>
      </c>
      <c r="H10" s="6">
        <v>21.177</v>
      </c>
      <c r="I10" s="7">
        <v>20.449574999999999</v>
      </c>
      <c r="J10" s="6">
        <f t="shared" si="0"/>
        <v>0.72742500000000021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76.600645</v>
      </c>
      <c r="D11" s="5">
        <v>54.171278999999998</v>
      </c>
      <c r="E11" s="5">
        <v>66.361999999999995</v>
      </c>
      <c r="F11" s="5">
        <v>80.849999999999994</v>
      </c>
      <c r="G11" s="5">
        <v>19.2</v>
      </c>
      <c r="H11" s="6">
        <v>21.681999999999999</v>
      </c>
      <c r="I11" s="7">
        <v>20.584827000000001</v>
      </c>
      <c r="J11" s="6">
        <f t="shared" si="0"/>
        <v>1.097172999999998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63.362096999999999</v>
      </c>
      <c r="D12" s="5">
        <v>54.056491999999999</v>
      </c>
      <c r="E12" s="5">
        <v>66.218000000000004</v>
      </c>
      <c r="F12" s="5">
        <v>81</v>
      </c>
      <c r="G12" s="5">
        <v>19.350000000000001</v>
      </c>
      <c r="H12" s="6">
        <v>21.901</v>
      </c>
      <c r="I12" s="7">
        <v>19.532886999999999</v>
      </c>
      <c r="J12" s="6">
        <f t="shared" si="0"/>
        <v>2.368113000000001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47.197845000000001</v>
      </c>
      <c r="D13" s="5">
        <v>53.949903999999997</v>
      </c>
      <c r="E13" s="5">
        <v>66.075999999999993</v>
      </c>
      <c r="F13" s="5">
        <v>80.900000000000006</v>
      </c>
      <c r="G13" s="5">
        <v>19.690000000000001</v>
      </c>
      <c r="H13" s="6">
        <v>21.896000000000001</v>
      </c>
      <c r="I13" s="7">
        <v>19.711929000000001</v>
      </c>
      <c r="J13" s="6">
        <f t="shared" si="0"/>
        <v>2.1840709999999994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36.396089000000003</v>
      </c>
      <c r="D14" s="5">
        <v>53.843316000000002</v>
      </c>
      <c r="E14" s="5">
        <v>65.936000000000007</v>
      </c>
      <c r="F14" s="5">
        <v>80.900000000000006</v>
      </c>
      <c r="G14" s="5">
        <v>20.32</v>
      </c>
      <c r="H14" s="6">
        <v>21.431000000000001</v>
      </c>
      <c r="I14" s="7">
        <v>19.805799</v>
      </c>
      <c r="J14" s="6">
        <f t="shared" si="0"/>
        <v>1.6252010000000006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35.246833000000002</v>
      </c>
      <c r="D15" s="5">
        <v>53.720329999999997</v>
      </c>
      <c r="E15" s="5">
        <v>65.798000000000002</v>
      </c>
      <c r="F15" s="5">
        <v>80.55</v>
      </c>
      <c r="G15" s="5">
        <v>21</v>
      </c>
      <c r="H15" s="6">
        <v>20.015999999999998</v>
      </c>
      <c r="I15" s="7">
        <v>19.348918999999999</v>
      </c>
      <c r="J15" s="6">
        <f t="shared" si="0"/>
        <v>0.66708099999999959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42.971290000000003</v>
      </c>
      <c r="D16" s="5">
        <v>53.597344</v>
      </c>
      <c r="E16" s="5">
        <v>65.658000000000001</v>
      </c>
      <c r="F16" s="5">
        <v>80.5</v>
      </c>
      <c r="G16" s="5">
        <v>21.68</v>
      </c>
      <c r="H16" s="6">
        <v>18.756</v>
      </c>
      <c r="I16" s="7">
        <v>18.700823</v>
      </c>
      <c r="J16" s="6">
        <f t="shared" si="0"/>
        <v>5.5177000000000476E-2</v>
      </c>
      <c r="K16" t="str">
        <f t="shared" si="1"/>
        <v>SELL</v>
      </c>
    </row>
    <row r="17" spans="1:11" x14ac:dyDescent="0.25">
      <c r="A17">
        <v>15</v>
      </c>
      <c r="B17" s="2">
        <v>43983</v>
      </c>
      <c r="C17" s="5">
        <v>53.421374999999998</v>
      </c>
      <c r="D17" s="5">
        <v>53.482556000000002</v>
      </c>
      <c r="E17" s="5">
        <v>65.518000000000001</v>
      </c>
      <c r="F17" s="5">
        <v>80.2</v>
      </c>
      <c r="G17" s="5">
        <v>22.36</v>
      </c>
      <c r="H17" s="6">
        <v>18.370999999999999</v>
      </c>
      <c r="I17" s="7">
        <v>18.498256999999999</v>
      </c>
      <c r="J17" s="6">
        <f t="shared" si="0"/>
        <v>-0.12725700000000018</v>
      </c>
      <c r="K17" t="str">
        <f t="shared" si="1"/>
        <v>Buy</v>
      </c>
    </row>
    <row r="18" spans="1:11" x14ac:dyDescent="0.25">
      <c r="A18">
        <v>16</v>
      </c>
      <c r="B18" s="2">
        <v>44013</v>
      </c>
      <c r="C18" s="5">
        <v>64.092460000000003</v>
      </c>
      <c r="D18" s="5">
        <v>53.359569999999998</v>
      </c>
      <c r="E18" s="5">
        <v>65.373999999999995</v>
      </c>
      <c r="F18" s="5">
        <v>80.05</v>
      </c>
      <c r="G18" s="5">
        <v>22.36</v>
      </c>
      <c r="H18" s="6">
        <v>18.541</v>
      </c>
      <c r="I18" s="7">
        <v>18.626491999999999</v>
      </c>
      <c r="J18" s="6">
        <f t="shared" si="0"/>
        <v>-8.5491999999998569E-2</v>
      </c>
      <c r="K18" t="str">
        <f t="shared" si="1"/>
        <v>Buy</v>
      </c>
    </row>
    <row r="19" spans="1:11" x14ac:dyDescent="0.25">
      <c r="A19">
        <v>17</v>
      </c>
      <c r="B19" s="2">
        <v>44044</v>
      </c>
      <c r="C19" s="5">
        <v>75.298952</v>
      </c>
      <c r="D19" s="5">
        <v>53.236584000000001</v>
      </c>
      <c r="E19" s="5">
        <v>65.225999999999999</v>
      </c>
      <c r="F19" s="5">
        <v>79.7</v>
      </c>
      <c r="G19" s="5">
        <v>22.36</v>
      </c>
      <c r="H19" s="6">
        <v>18.681000000000001</v>
      </c>
      <c r="I19" s="7">
        <v>19.112601999999999</v>
      </c>
      <c r="J19" s="6">
        <f t="shared" si="0"/>
        <v>-0.43160199999999804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83.902625</v>
      </c>
      <c r="D20" s="5">
        <v>53.121797000000001</v>
      </c>
      <c r="E20" s="5">
        <v>65.08</v>
      </c>
      <c r="F20" s="5">
        <v>79.7</v>
      </c>
      <c r="G20" s="5">
        <v>22.36</v>
      </c>
      <c r="H20" s="6">
        <v>19.216000000000001</v>
      </c>
      <c r="I20" s="7">
        <v>19.831223999999999</v>
      </c>
      <c r="J20" s="6">
        <f t="shared" si="0"/>
        <v>-0.61522399999999777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88.508628999999999</v>
      </c>
      <c r="D21" s="5">
        <v>52.990611999999999</v>
      </c>
      <c r="E21" s="5">
        <v>64.932000000000002</v>
      </c>
      <c r="F21" s="5">
        <v>79.8</v>
      </c>
      <c r="G21" s="5">
        <v>22.36</v>
      </c>
      <c r="H21" s="6">
        <v>19.834</v>
      </c>
      <c r="I21" s="7">
        <v>20.555043999999999</v>
      </c>
      <c r="J21" s="6">
        <f t="shared" si="0"/>
        <v>-0.72104399999999913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86.859791999999999</v>
      </c>
      <c r="D22" s="5">
        <v>52.851227999999999</v>
      </c>
      <c r="E22" s="5">
        <v>64.778000000000006</v>
      </c>
      <c r="F22" s="5">
        <v>79.849999999999994</v>
      </c>
      <c r="G22" s="5">
        <v>22.36</v>
      </c>
      <c r="H22" s="6">
        <v>20.559000000000001</v>
      </c>
      <c r="I22" s="7">
        <v>20.978331000000001</v>
      </c>
      <c r="J22" s="6">
        <f t="shared" si="0"/>
        <v>-0.41933099999999968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75.873144999999994</v>
      </c>
      <c r="D23" s="5">
        <v>52.736440999999999</v>
      </c>
      <c r="E23" s="5">
        <v>64.626000000000005</v>
      </c>
      <c r="F23" s="5">
        <v>79.95</v>
      </c>
      <c r="G23" s="5">
        <v>22.36</v>
      </c>
      <c r="H23" s="6">
        <v>20.908999999999999</v>
      </c>
      <c r="I23" s="7">
        <v>20.911697</v>
      </c>
      <c r="J23" s="6">
        <f t="shared" si="0"/>
        <v>-2.6970000000012817E-3</v>
      </c>
      <c r="K23" t="str">
        <f t="shared" si="1"/>
        <v>Buy</v>
      </c>
    </row>
    <row r="24" spans="1:11" x14ac:dyDescent="0.25">
      <c r="A24">
        <v>22</v>
      </c>
      <c r="B24" s="2">
        <v>44197</v>
      </c>
      <c r="C24" s="5">
        <v>62.634596999999999</v>
      </c>
      <c r="D24" s="5">
        <v>52.629852999999997</v>
      </c>
      <c r="E24" s="5">
        <v>64.477999999999994</v>
      </c>
      <c r="F24" s="5">
        <v>79.650000000000006</v>
      </c>
      <c r="G24" s="5">
        <v>22.36</v>
      </c>
      <c r="H24" s="6">
        <v>21.625</v>
      </c>
      <c r="I24" s="7">
        <v>19.716992999999999</v>
      </c>
      <c r="J24" s="6">
        <f t="shared" si="0"/>
        <v>1.9080070000000013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62.634596999999999</v>
      </c>
      <c r="D25" s="5">
        <v>52.523265000000002</v>
      </c>
      <c r="E25" s="5">
        <v>64.331999999999994</v>
      </c>
      <c r="F25" s="5">
        <v>79.2</v>
      </c>
      <c r="G25" s="5">
        <v>22.36</v>
      </c>
      <c r="H25" s="6">
        <v>21.23</v>
      </c>
      <c r="I25" s="7">
        <v>19.064744999999998</v>
      </c>
      <c r="J25" s="6">
        <f t="shared" si="0"/>
        <v>2.1652550000000019</v>
      </c>
      <c r="K25" t="str">
        <f t="shared" si="1"/>
        <v>SELL</v>
      </c>
    </row>
    <row r="29" spans="1:11" x14ac:dyDescent="0.25">
      <c r="I29" t="s">
        <v>10</v>
      </c>
      <c r="J29" t="s">
        <v>11</v>
      </c>
    </row>
    <row r="30" spans="1:11" x14ac:dyDescent="0.25">
      <c r="H30" t="s">
        <v>9</v>
      </c>
      <c r="I30" s="4">
        <f>+AVERAGE(H5:H17)</f>
        <v>19.75646153846154</v>
      </c>
      <c r="J30" s="4">
        <f>+AVERAGE(I5:I17)</f>
        <v>19.176456384615385</v>
      </c>
      <c r="K30" s="14">
        <f>+I30-J30</f>
        <v>0.58000515384615525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B790-CA14-48FE-819C-FBA258593CEC}">
  <sheetPr codeName="Sheet7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0" width="16" bestFit="1" customWidth="1"/>
    <col min="12" max="12" width="12" bestFit="1" customWidth="1"/>
    <col min="13" max="13" width="13.140625" bestFit="1" customWidth="1"/>
  </cols>
  <sheetData>
    <row r="1" spans="1:11" x14ac:dyDescent="0.25">
      <c r="A1" s="14" t="e">
        <f>+#REF!-#REF!</f>
        <v>#REF!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36.597338999999998</v>
      </c>
      <c r="D2" s="5">
        <v>58.955801000000001</v>
      </c>
      <c r="E2" s="5">
        <v>62.9831</v>
      </c>
      <c r="F2" s="5">
        <v>73.05</v>
      </c>
      <c r="G2" s="5">
        <v>18.84</v>
      </c>
      <c r="H2" s="6">
        <v>17.231000000000002</v>
      </c>
      <c r="I2" s="7">
        <v>18.486999999999998</v>
      </c>
      <c r="J2" s="6">
        <f>+H2-I2</f>
        <v>-1.2559999999999967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35.448082999999997</v>
      </c>
      <c r="D3" s="5">
        <v>58.765445</v>
      </c>
      <c r="E3" s="5">
        <v>63.106499999999997</v>
      </c>
      <c r="F3" s="5">
        <v>73.849999999999994</v>
      </c>
      <c r="G3" s="5">
        <v>18.850000000000001</v>
      </c>
      <c r="H3" s="6">
        <v>17.382000000000001</v>
      </c>
      <c r="I3" s="7">
        <v>18.043500999999999</v>
      </c>
      <c r="J3" s="6">
        <f t="shared" ref="J3:J25" si="0">+H3-I3</f>
        <v>-0.66150099999999767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43.172539999999998</v>
      </c>
      <c r="D4" s="5">
        <v>58.704276999999998</v>
      </c>
      <c r="E4" s="5">
        <v>64.885400000000004</v>
      </c>
      <c r="F4" s="5">
        <v>74.849999999999994</v>
      </c>
      <c r="G4" s="5">
        <v>18.87</v>
      </c>
      <c r="H4" s="6">
        <v>17.532</v>
      </c>
      <c r="I4" s="7">
        <v>17.580957000000001</v>
      </c>
      <c r="J4" s="6">
        <f t="shared" si="0"/>
        <v>-4.8957000000001472E-2</v>
      </c>
      <c r="K4" t="str">
        <f t="shared" si="1"/>
        <v>Buy</v>
      </c>
    </row>
    <row r="5" spans="1:11" x14ac:dyDescent="0.25">
      <c r="A5">
        <v>3</v>
      </c>
      <c r="B5" s="2">
        <v>43617</v>
      </c>
      <c r="C5" s="5">
        <v>53.622624999999999</v>
      </c>
      <c r="D5" s="5">
        <v>58.098804999999999</v>
      </c>
      <c r="E5" s="5">
        <v>66.422300000000007</v>
      </c>
      <c r="F5" s="5">
        <v>75.7</v>
      </c>
      <c r="G5" s="5">
        <v>18.89</v>
      </c>
      <c r="H5" s="6">
        <v>17.602</v>
      </c>
      <c r="I5" s="7">
        <v>17.458435000000001</v>
      </c>
      <c r="J5" s="6">
        <f t="shared" si="0"/>
        <v>0.14356499999999883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64.293710000000004</v>
      </c>
      <c r="D6" s="5">
        <v>57.530876999999997</v>
      </c>
      <c r="E6" s="5">
        <v>67.09</v>
      </c>
      <c r="F6" s="5">
        <v>76.3</v>
      </c>
      <c r="G6" s="5">
        <v>18.91</v>
      </c>
      <c r="H6" s="6">
        <v>17.648</v>
      </c>
      <c r="I6" s="7">
        <v>17.688147000000001</v>
      </c>
      <c r="J6" s="6">
        <f t="shared" si="0"/>
        <v>-4.0147000000001043E-2</v>
      </c>
      <c r="K6" t="str">
        <f t="shared" si="1"/>
        <v>Buy</v>
      </c>
    </row>
    <row r="7" spans="1:11" x14ac:dyDescent="0.25">
      <c r="A7">
        <v>5</v>
      </c>
      <c r="B7" s="2">
        <v>43678</v>
      </c>
      <c r="C7" s="5">
        <v>75.500202000000002</v>
      </c>
      <c r="D7" s="5">
        <v>56.971961999999998</v>
      </c>
      <c r="E7" s="5">
        <v>67.02</v>
      </c>
      <c r="F7" s="5">
        <v>76.8</v>
      </c>
      <c r="G7" s="5">
        <v>18.940000000000001</v>
      </c>
      <c r="H7" s="6">
        <v>17.713000000000001</v>
      </c>
      <c r="I7" s="7">
        <v>18.214759999999998</v>
      </c>
      <c r="J7" s="6">
        <f t="shared" si="0"/>
        <v>-0.50175999999999732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84.103875000000002</v>
      </c>
      <c r="D8" s="5">
        <v>56.015062999999998</v>
      </c>
      <c r="E8" s="5">
        <v>66.897999999999996</v>
      </c>
      <c r="F8" s="5">
        <v>77.599999999999994</v>
      </c>
      <c r="G8" s="5">
        <v>19.05</v>
      </c>
      <c r="H8" s="6">
        <v>18.088000000000001</v>
      </c>
      <c r="I8" s="7">
        <v>18.996897000000001</v>
      </c>
      <c r="J8" s="6">
        <f t="shared" si="0"/>
        <v>-0.90889699999999962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88.709879000000001</v>
      </c>
      <c r="D9" s="5">
        <v>55.118175000000001</v>
      </c>
      <c r="E9" s="5">
        <v>66.763999999999996</v>
      </c>
      <c r="F9" s="5">
        <v>78.349999999999994</v>
      </c>
      <c r="G9" s="5">
        <v>19.14</v>
      </c>
      <c r="H9" s="6">
        <v>19.393000000000001</v>
      </c>
      <c r="I9" s="7">
        <v>19.780650999999999</v>
      </c>
      <c r="J9" s="6">
        <f t="shared" si="0"/>
        <v>-0.38765099999999819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87.061042</v>
      </c>
      <c r="D10" s="5">
        <v>54.274917000000002</v>
      </c>
      <c r="E10" s="5">
        <v>66.632000000000005</v>
      </c>
      <c r="F10" s="5">
        <v>79.150000000000006</v>
      </c>
      <c r="G10" s="5">
        <v>19.23</v>
      </c>
      <c r="H10" s="6">
        <v>21.108000000000001</v>
      </c>
      <c r="I10" s="7">
        <v>20.319845000000001</v>
      </c>
      <c r="J10" s="6">
        <f t="shared" si="0"/>
        <v>0.78815499999999972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76.074394999999996</v>
      </c>
      <c r="D11" s="5">
        <v>54.160395000000001</v>
      </c>
      <c r="E11" s="5">
        <v>66.495999999999995</v>
      </c>
      <c r="F11" s="5">
        <v>79.3</v>
      </c>
      <c r="G11" s="5">
        <v>19.329999999999998</v>
      </c>
      <c r="H11" s="6">
        <v>21.613</v>
      </c>
      <c r="I11" s="7">
        <v>20.345586999999998</v>
      </c>
      <c r="J11" s="6">
        <f t="shared" si="0"/>
        <v>1.2674130000000012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62.835847000000001</v>
      </c>
      <c r="D12" s="5">
        <v>54.045873999999998</v>
      </c>
      <c r="E12" s="5">
        <v>66.355999999999995</v>
      </c>
      <c r="F12" s="5">
        <v>79.349999999999994</v>
      </c>
      <c r="G12" s="5">
        <v>19.46</v>
      </c>
      <c r="H12" s="6">
        <v>21.788</v>
      </c>
      <c r="I12" s="7">
        <v>19.419547999999999</v>
      </c>
      <c r="J12" s="6">
        <f t="shared" si="0"/>
        <v>2.3684520000000013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46.671595000000003</v>
      </c>
      <c r="D13" s="5">
        <v>53.931353000000001</v>
      </c>
      <c r="E13" s="5">
        <v>66.213999999999999</v>
      </c>
      <c r="F13" s="5">
        <v>79.349999999999994</v>
      </c>
      <c r="G13" s="5">
        <v>19.78</v>
      </c>
      <c r="H13" s="6">
        <v>21.742999999999999</v>
      </c>
      <c r="I13" s="7">
        <v>19.594449999999998</v>
      </c>
      <c r="J13" s="6">
        <f t="shared" si="0"/>
        <v>2.1485500000000002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35.869838999999999</v>
      </c>
      <c r="D14" s="5">
        <v>53.825011000000003</v>
      </c>
      <c r="E14" s="5">
        <v>66.072000000000003</v>
      </c>
      <c r="F14" s="5">
        <v>78.75</v>
      </c>
      <c r="G14" s="5">
        <v>20.43</v>
      </c>
      <c r="H14" s="6">
        <v>21.277999999999999</v>
      </c>
      <c r="I14" s="7">
        <v>19.599537000000002</v>
      </c>
      <c r="J14" s="6">
        <f t="shared" si="0"/>
        <v>1.6784629999999972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34.720582999999998</v>
      </c>
      <c r="D15" s="5">
        <v>53.694130000000001</v>
      </c>
      <c r="E15" s="5">
        <v>65.930000000000007</v>
      </c>
      <c r="F15" s="5">
        <v>78.25</v>
      </c>
      <c r="G15" s="5">
        <v>21.11</v>
      </c>
      <c r="H15" s="6">
        <v>19.904</v>
      </c>
      <c r="I15" s="7">
        <v>19.120197000000001</v>
      </c>
      <c r="J15" s="6">
        <f t="shared" si="0"/>
        <v>0.78380299999999892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42.445039999999999</v>
      </c>
      <c r="D16" s="5">
        <v>53.555067999999999</v>
      </c>
      <c r="E16" s="5">
        <v>65.781999999999996</v>
      </c>
      <c r="F16" s="5">
        <v>77.7</v>
      </c>
      <c r="G16" s="5">
        <v>21.79</v>
      </c>
      <c r="H16" s="6">
        <v>18.669</v>
      </c>
      <c r="I16" s="7">
        <v>18.384011999999998</v>
      </c>
      <c r="J16" s="6">
        <f t="shared" si="0"/>
        <v>0.28498800000000202</v>
      </c>
      <c r="K16" t="str">
        <f t="shared" si="1"/>
        <v>SELL</v>
      </c>
    </row>
    <row r="17" spans="1:11" x14ac:dyDescent="0.25">
      <c r="A17">
        <v>15</v>
      </c>
      <c r="B17" s="2">
        <v>43983</v>
      </c>
      <c r="C17" s="5">
        <v>52.895125</v>
      </c>
      <c r="D17" s="5">
        <v>53.432366999999999</v>
      </c>
      <c r="E17" s="5">
        <v>65.632000000000005</v>
      </c>
      <c r="F17" s="5">
        <v>77.349999999999994</v>
      </c>
      <c r="G17" s="5">
        <v>22.47</v>
      </c>
      <c r="H17" s="6">
        <v>18.283999999999999</v>
      </c>
      <c r="I17" s="7">
        <v>18.137875000000001</v>
      </c>
      <c r="J17" s="6">
        <f t="shared" si="0"/>
        <v>0.14612499999999784</v>
      </c>
      <c r="K17" t="str">
        <f t="shared" si="1"/>
        <v>SELL</v>
      </c>
    </row>
    <row r="18" spans="1:11" x14ac:dyDescent="0.25">
      <c r="A18">
        <v>16</v>
      </c>
      <c r="B18" s="2">
        <v>44013</v>
      </c>
      <c r="C18" s="5">
        <v>63.566209999999998</v>
      </c>
      <c r="D18" s="5">
        <v>53.301485</v>
      </c>
      <c r="E18" s="5">
        <v>65.477999999999994</v>
      </c>
      <c r="F18" s="5">
        <v>76.7</v>
      </c>
      <c r="G18" s="5">
        <v>22.47</v>
      </c>
      <c r="H18" s="6">
        <v>18.454000000000001</v>
      </c>
      <c r="I18" s="7">
        <v>18.154526000000001</v>
      </c>
      <c r="J18" s="6">
        <f t="shared" si="0"/>
        <v>0.29947400000000002</v>
      </c>
      <c r="K18" t="str">
        <f t="shared" si="1"/>
        <v>SELL</v>
      </c>
    </row>
    <row r="19" spans="1:11" x14ac:dyDescent="0.25">
      <c r="A19">
        <v>17</v>
      </c>
      <c r="B19" s="2">
        <v>44044</v>
      </c>
      <c r="C19" s="5">
        <v>74.772701999999995</v>
      </c>
      <c r="D19" s="5">
        <v>53.162424000000001</v>
      </c>
      <c r="E19" s="5">
        <v>65.316000000000003</v>
      </c>
      <c r="F19" s="5">
        <v>76.45</v>
      </c>
      <c r="G19" s="5">
        <v>22.47</v>
      </c>
      <c r="H19" s="6">
        <v>18.594000000000001</v>
      </c>
      <c r="I19" s="7">
        <v>18.624804000000001</v>
      </c>
      <c r="J19" s="6">
        <f t="shared" si="0"/>
        <v>-3.0803999999999832E-2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83.376374999999996</v>
      </c>
      <c r="D20" s="5">
        <v>53.031542000000002</v>
      </c>
      <c r="E20" s="5">
        <v>65.153999999999996</v>
      </c>
      <c r="F20" s="5">
        <v>76.55</v>
      </c>
      <c r="G20" s="5">
        <v>22.47</v>
      </c>
      <c r="H20" s="6">
        <v>19.129000000000001</v>
      </c>
      <c r="I20" s="7">
        <v>19.353590000000001</v>
      </c>
      <c r="J20" s="6">
        <f t="shared" si="0"/>
        <v>-0.22458999999999918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87.982378999999995</v>
      </c>
      <c r="D21" s="5">
        <v>52.884301000000001</v>
      </c>
      <c r="E21" s="5">
        <v>64.989999999999995</v>
      </c>
      <c r="F21" s="5">
        <v>76.650000000000006</v>
      </c>
      <c r="G21" s="5">
        <v>22.47</v>
      </c>
      <c r="H21" s="6">
        <v>19.739999999999998</v>
      </c>
      <c r="I21" s="7">
        <v>20.068663000000001</v>
      </c>
      <c r="J21" s="6">
        <f t="shared" si="0"/>
        <v>-0.32866300000000237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86.333541999999994</v>
      </c>
      <c r="D22" s="5">
        <v>52.737059000000002</v>
      </c>
      <c r="E22" s="5">
        <v>64.819999999999993</v>
      </c>
      <c r="F22" s="5">
        <v>76.7</v>
      </c>
      <c r="G22" s="5">
        <v>22.47</v>
      </c>
      <c r="H22" s="6">
        <v>20.445</v>
      </c>
      <c r="I22" s="7">
        <v>20.477726000000001</v>
      </c>
      <c r="J22" s="6">
        <f t="shared" si="0"/>
        <v>-3.2726000000000255E-2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75.346895000000004</v>
      </c>
      <c r="D23" s="5">
        <v>52.614358000000003</v>
      </c>
      <c r="E23" s="5">
        <v>64.652000000000001</v>
      </c>
      <c r="F23" s="5">
        <v>76.8</v>
      </c>
      <c r="G23" s="5">
        <v>22.47</v>
      </c>
      <c r="H23" s="6">
        <v>20.795000000000002</v>
      </c>
      <c r="I23" s="7">
        <v>20.390177000000001</v>
      </c>
      <c r="J23" s="6">
        <f t="shared" si="0"/>
        <v>0.40482300000000038</v>
      </c>
      <c r="K23" t="str">
        <f t="shared" si="1"/>
        <v>SELL</v>
      </c>
    </row>
    <row r="24" spans="1:11" x14ac:dyDescent="0.25">
      <c r="A24">
        <v>22</v>
      </c>
      <c r="B24" s="2">
        <v>44197</v>
      </c>
      <c r="C24" s="5">
        <v>62.108347000000002</v>
      </c>
      <c r="D24" s="5">
        <v>52.491655999999999</v>
      </c>
      <c r="E24" s="5">
        <v>64.488</v>
      </c>
      <c r="F24" s="5">
        <v>76.8</v>
      </c>
      <c r="G24" s="5">
        <v>22.47</v>
      </c>
      <c r="H24" s="6">
        <v>21.51</v>
      </c>
      <c r="I24" s="7">
        <v>19.442221</v>
      </c>
      <c r="J24" s="6">
        <f t="shared" si="0"/>
        <v>2.0677790000000016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62.108347000000002</v>
      </c>
      <c r="D25" s="5">
        <v>52.368955</v>
      </c>
      <c r="E25" s="5">
        <v>64.325999999999993</v>
      </c>
      <c r="F25" s="5">
        <v>76.7</v>
      </c>
      <c r="G25" s="5">
        <v>22.47</v>
      </c>
      <c r="H25" s="6">
        <v>21.114999999999998</v>
      </c>
      <c r="I25" s="7">
        <v>18.813390999999999</v>
      </c>
      <c r="J25" s="6">
        <f t="shared" si="0"/>
        <v>2.3016089999999991</v>
      </c>
      <c r="K25" t="str">
        <f t="shared" si="1"/>
        <v>SELL</v>
      </c>
    </row>
    <row r="29" spans="1:11" x14ac:dyDescent="0.25">
      <c r="I29" t="s">
        <v>10</v>
      </c>
      <c r="J29" t="s">
        <v>11</v>
      </c>
    </row>
    <row r="30" spans="1:11" x14ac:dyDescent="0.25">
      <c r="H30" t="s">
        <v>9</v>
      </c>
      <c r="I30" s="4">
        <f>+AVERAGE(H5:H17)</f>
        <v>19.602384615384615</v>
      </c>
      <c r="J30" s="4">
        <f>+AVERAGE(I5:I17)</f>
        <v>19.004610846153845</v>
      </c>
      <c r="K30" s="14">
        <f>+I30-J30</f>
        <v>0.59777376923076986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707C-F903-4600-885F-85DC4316E5A4}">
  <sheetPr codeName="Sheet8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37.556089</v>
      </c>
      <c r="D2" s="5">
        <v>57.008547999999998</v>
      </c>
      <c r="E2" s="5">
        <v>62.348599999999998</v>
      </c>
      <c r="F2" s="5">
        <v>73.25</v>
      </c>
      <c r="G2" s="5">
        <v>19.149999999999999</v>
      </c>
      <c r="H2" s="6">
        <v>16.946000000000002</v>
      </c>
      <c r="I2" s="7">
        <v>18.214297999999999</v>
      </c>
      <c r="J2" s="6">
        <f>+H2-I2</f>
        <v>-1.2682979999999979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36.406832999999999</v>
      </c>
      <c r="D3" s="5">
        <v>56.845350000000003</v>
      </c>
      <c r="E3" s="5">
        <v>62.279000000000003</v>
      </c>
      <c r="F3" s="5">
        <v>74.099999999999994</v>
      </c>
      <c r="G3" s="5">
        <v>19.170000000000002</v>
      </c>
      <c r="H3" s="6">
        <v>17.187999999999999</v>
      </c>
      <c r="I3" s="7">
        <v>17.758649999999999</v>
      </c>
      <c r="J3" s="6">
        <f t="shared" ref="J3:J25" si="0">+H3-I3</f>
        <v>-0.57065000000000055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44.13129</v>
      </c>
      <c r="D4" s="5">
        <v>56.819077</v>
      </c>
      <c r="E4" s="5">
        <v>63.720100000000002</v>
      </c>
      <c r="F4" s="5">
        <v>75.05</v>
      </c>
      <c r="G4" s="5">
        <v>19.170000000000002</v>
      </c>
      <c r="H4" s="6">
        <v>17.291</v>
      </c>
      <c r="I4" s="7">
        <v>18.117167999999999</v>
      </c>
      <c r="J4" s="6">
        <f t="shared" si="0"/>
        <v>-0.82616799999999913</v>
      </c>
      <c r="K4" t="str">
        <f t="shared" si="1"/>
        <v>Buy</v>
      </c>
    </row>
    <row r="5" spans="1:11" x14ac:dyDescent="0.25">
      <c r="A5">
        <v>3</v>
      </c>
      <c r="B5" s="2">
        <v>43617</v>
      </c>
      <c r="C5" s="5">
        <v>54.581375000000001</v>
      </c>
      <c r="D5" s="5">
        <v>56.261785000000003</v>
      </c>
      <c r="E5" s="5">
        <v>64.652500000000003</v>
      </c>
      <c r="F5" s="5">
        <v>75.7</v>
      </c>
      <c r="G5" s="5">
        <v>19.190000000000001</v>
      </c>
      <c r="H5" s="6">
        <v>17.375</v>
      </c>
      <c r="I5" s="7">
        <v>16.999237000000001</v>
      </c>
      <c r="J5" s="6">
        <f t="shared" si="0"/>
        <v>0.37576299999999918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65.252459999999999</v>
      </c>
      <c r="D6" s="5">
        <v>55.741830999999998</v>
      </c>
      <c r="E6" s="5">
        <v>64.793999999999997</v>
      </c>
      <c r="F6" s="5">
        <v>76.099999999999994</v>
      </c>
      <c r="G6" s="5">
        <v>19.21</v>
      </c>
      <c r="H6" s="6">
        <v>17.41</v>
      </c>
      <c r="I6" s="7">
        <v>17.104593000000001</v>
      </c>
      <c r="J6" s="6">
        <f t="shared" si="0"/>
        <v>0.30540699999999887</v>
      </c>
      <c r="K6" t="str">
        <f t="shared" si="1"/>
        <v>SELL</v>
      </c>
    </row>
    <row r="7" spans="1:11" x14ac:dyDescent="0.25">
      <c r="A7">
        <v>5</v>
      </c>
      <c r="B7" s="2">
        <v>43678</v>
      </c>
      <c r="C7" s="5">
        <v>76.458951999999996</v>
      </c>
      <c r="D7" s="5">
        <v>55.238697999999999</v>
      </c>
      <c r="E7" s="5">
        <v>64.762</v>
      </c>
      <c r="F7" s="5">
        <v>76.55</v>
      </c>
      <c r="G7" s="5">
        <v>19.239999999999998</v>
      </c>
      <c r="H7" s="6">
        <v>17.483000000000001</v>
      </c>
      <c r="I7" s="7">
        <v>17.658663000000001</v>
      </c>
      <c r="J7" s="6">
        <f t="shared" si="0"/>
        <v>-0.17566300000000012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85.062624999999997</v>
      </c>
      <c r="D8" s="5">
        <v>54.330888000000002</v>
      </c>
      <c r="E8" s="5">
        <v>64.680000000000007</v>
      </c>
      <c r="F8" s="5">
        <v>77.3</v>
      </c>
      <c r="G8" s="5">
        <v>19.350000000000001</v>
      </c>
      <c r="H8" s="6">
        <v>17.867999999999999</v>
      </c>
      <c r="I8" s="7">
        <v>18.498460999999999</v>
      </c>
      <c r="J8" s="6">
        <f t="shared" si="0"/>
        <v>-0.63046100000000038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89.668628999999996</v>
      </c>
      <c r="D9" s="5">
        <v>53.489125000000001</v>
      </c>
      <c r="E9" s="5">
        <v>64.585999999999999</v>
      </c>
      <c r="F9" s="5">
        <v>78.2</v>
      </c>
      <c r="G9" s="5">
        <v>19.440000000000001</v>
      </c>
      <c r="H9" s="6">
        <v>19.283000000000001</v>
      </c>
      <c r="I9" s="7">
        <v>19.367134</v>
      </c>
      <c r="J9" s="6">
        <f t="shared" si="0"/>
        <v>-8.4133999999998821E-2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88.019791999999995</v>
      </c>
      <c r="D10" s="5">
        <v>52.714410999999998</v>
      </c>
      <c r="E10" s="5">
        <v>64.498000000000005</v>
      </c>
      <c r="F10" s="5">
        <v>79</v>
      </c>
      <c r="G10" s="5">
        <v>19.53</v>
      </c>
      <c r="H10" s="6">
        <v>20.943000000000001</v>
      </c>
      <c r="I10" s="7">
        <v>19.929935</v>
      </c>
      <c r="J10" s="6">
        <f t="shared" si="0"/>
        <v>1.013065000000001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77.033145000000005</v>
      </c>
      <c r="D11" s="5">
        <v>52.632441999999998</v>
      </c>
      <c r="E11" s="5">
        <v>64.406000000000006</v>
      </c>
      <c r="F11" s="5">
        <v>79.05</v>
      </c>
      <c r="G11" s="5">
        <v>19.62</v>
      </c>
      <c r="H11" s="6">
        <v>21.443000000000001</v>
      </c>
      <c r="I11" s="7">
        <v>19.944378</v>
      </c>
      <c r="J11" s="6">
        <f t="shared" si="0"/>
        <v>1.498622000000001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63.794597000000003</v>
      </c>
      <c r="D12" s="5">
        <v>52.542276000000001</v>
      </c>
      <c r="E12" s="5">
        <v>64.305999999999997</v>
      </c>
      <c r="F12" s="5">
        <v>78.8</v>
      </c>
      <c r="G12" s="5">
        <v>19.77</v>
      </c>
      <c r="H12" s="6">
        <v>21.593</v>
      </c>
      <c r="I12" s="7">
        <v>18.933499999999999</v>
      </c>
      <c r="J12" s="6">
        <f t="shared" si="0"/>
        <v>2.6595000000000013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47.630344999999998</v>
      </c>
      <c r="D13" s="5">
        <v>52.468502999999998</v>
      </c>
      <c r="E13" s="5">
        <v>64.207999999999998</v>
      </c>
      <c r="F13" s="5">
        <v>78.650000000000006</v>
      </c>
      <c r="G13" s="5">
        <v>20.05</v>
      </c>
      <c r="H13" s="6">
        <v>21.623000000000001</v>
      </c>
      <c r="I13" s="7">
        <v>19.011709</v>
      </c>
      <c r="J13" s="6">
        <f t="shared" si="0"/>
        <v>2.6112910000000014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36.828589000000001</v>
      </c>
      <c r="D14" s="5">
        <v>52.386533999999997</v>
      </c>
      <c r="E14" s="5">
        <v>64.108000000000004</v>
      </c>
      <c r="F14" s="5">
        <v>78.2</v>
      </c>
      <c r="G14" s="5">
        <v>20.65</v>
      </c>
      <c r="H14" s="6">
        <v>21.158000000000001</v>
      </c>
      <c r="I14" s="7">
        <v>19.028199999999998</v>
      </c>
      <c r="J14" s="6">
        <f t="shared" si="0"/>
        <v>2.129800000000003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35.679333</v>
      </c>
      <c r="D15" s="5">
        <v>52.288170999999998</v>
      </c>
      <c r="E15" s="5">
        <v>64.004000000000005</v>
      </c>
      <c r="F15" s="5">
        <v>78</v>
      </c>
      <c r="G15" s="5">
        <v>21.29</v>
      </c>
      <c r="H15" s="6">
        <v>19.742999999999999</v>
      </c>
      <c r="I15" s="7">
        <v>18.594650000000001</v>
      </c>
      <c r="J15" s="6">
        <f t="shared" si="0"/>
        <v>1.1483499999999971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43.403790000000001</v>
      </c>
      <c r="D16" s="5">
        <v>52.173414000000001</v>
      </c>
      <c r="E16" s="5">
        <v>63.892000000000003</v>
      </c>
      <c r="F16" s="5">
        <v>77.599999999999994</v>
      </c>
      <c r="G16" s="5">
        <v>21.93</v>
      </c>
      <c r="H16" s="6">
        <v>18.503</v>
      </c>
      <c r="I16" s="7">
        <v>17.899139000000002</v>
      </c>
      <c r="J16" s="6">
        <f t="shared" si="0"/>
        <v>0.60386099999999843</v>
      </c>
      <c r="K16" t="str">
        <f t="shared" si="1"/>
        <v>SELL</v>
      </c>
    </row>
    <row r="17" spans="1:11" x14ac:dyDescent="0.25">
      <c r="A17">
        <v>15</v>
      </c>
      <c r="B17" s="2">
        <v>43983</v>
      </c>
      <c r="C17" s="5">
        <v>53.853875000000002</v>
      </c>
      <c r="D17" s="5">
        <v>52.075051000000002</v>
      </c>
      <c r="E17" s="5">
        <v>63.777999999999999</v>
      </c>
      <c r="F17" s="5">
        <v>77.349999999999994</v>
      </c>
      <c r="G17" s="5">
        <v>22.57</v>
      </c>
      <c r="H17" s="6">
        <v>18.117999999999999</v>
      </c>
      <c r="I17" s="7">
        <v>17.676877999999999</v>
      </c>
      <c r="J17" s="6">
        <f t="shared" si="0"/>
        <v>0.44112200000000001</v>
      </c>
      <c r="K17" t="str">
        <f t="shared" si="1"/>
        <v>SELL</v>
      </c>
    </row>
    <row r="18" spans="1:11" x14ac:dyDescent="0.25">
      <c r="A18">
        <v>16</v>
      </c>
      <c r="B18" s="2">
        <v>44013</v>
      </c>
      <c r="C18" s="5">
        <v>64.524959999999993</v>
      </c>
      <c r="D18" s="5">
        <v>51.960293999999998</v>
      </c>
      <c r="E18" s="5">
        <v>63.654000000000003</v>
      </c>
      <c r="F18" s="5">
        <v>76.900000000000006</v>
      </c>
      <c r="G18" s="5">
        <v>22.57</v>
      </c>
      <c r="H18" s="6">
        <v>18.288</v>
      </c>
      <c r="I18" s="7">
        <v>17.747312999999998</v>
      </c>
      <c r="J18" s="6">
        <f t="shared" si="0"/>
        <v>0.54068700000000192</v>
      </c>
      <c r="K18" t="str">
        <f t="shared" si="1"/>
        <v>SELL</v>
      </c>
    </row>
    <row r="19" spans="1:11" x14ac:dyDescent="0.25">
      <c r="A19">
        <v>17</v>
      </c>
      <c r="B19" s="2">
        <v>44044</v>
      </c>
      <c r="C19" s="5">
        <v>75.731452000000004</v>
      </c>
      <c r="D19" s="5">
        <v>51.845537</v>
      </c>
      <c r="E19" s="5">
        <v>63.521999999999998</v>
      </c>
      <c r="F19" s="5">
        <v>76.75</v>
      </c>
      <c r="G19" s="5">
        <v>22.57</v>
      </c>
      <c r="H19" s="6">
        <v>18.428000000000001</v>
      </c>
      <c r="I19" s="7">
        <v>18.282684</v>
      </c>
      <c r="J19" s="6">
        <f t="shared" si="0"/>
        <v>0.14531600000000111</v>
      </c>
      <c r="K19" t="str">
        <f t="shared" si="1"/>
        <v>SELL</v>
      </c>
    </row>
    <row r="20" spans="1:11" x14ac:dyDescent="0.25">
      <c r="A20">
        <v>18</v>
      </c>
      <c r="B20" s="2">
        <v>44075</v>
      </c>
      <c r="C20" s="5">
        <v>84.335125000000005</v>
      </c>
      <c r="D20" s="5">
        <v>51.730780000000003</v>
      </c>
      <c r="E20" s="5">
        <v>63.386000000000003</v>
      </c>
      <c r="F20" s="5">
        <v>76.849999999999994</v>
      </c>
      <c r="G20" s="5">
        <v>22.57</v>
      </c>
      <c r="H20" s="6">
        <v>18.963000000000001</v>
      </c>
      <c r="I20" s="7">
        <v>19.070381000000001</v>
      </c>
      <c r="J20" s="6">
        <f t="shared" si="0"/>
        <v>-0.10738100000000017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88.941129000000004</v>
      </c>
      <c r="D21" s="5">
        <v>51.607826000000003</v>
      </c>
      <c r="E21" s="5">
        <v>63.247999999999998</v>
      </c>
      <c r="F21" s="5">
        <v>76.95</v>
      </c>
      <c r="G21" s="5">
        <v>22.57</v>
      </c>
      <c r="H21" s="6">
        <v>19.588000000000001</v>
      </c>
      <c r="I21" s="7">
        <v>19.799016999999999</v>
      </c>
      <c r="J21" s="6">
        <f t="shared" si="0"/>
        <v>-0.21101699999999823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87.292292000000003</v>
      </c>
      <c r="D22" s="5">
        <v>51.493070000000003</v>
      </c>
      <c r="E22" s="5">
        <v>63.106000000000002</v>
      </c>
      <c r="F22" s="5">
        <v>77.05</v>
      </c>
      <c r="G22" s="5">
        <v>22.57</v>
      </c>
      <c r="H22" s="6">
        <v>20.292999999999999</v>
      </c>
      <c r="I22" s="7">
        <v>20.234916999999999</v>
      </c>
      <c r="J22" s="6">
        <f t="shared" si="0"/>
        <v>5.8082999999999885E-2</v>
      </c>
      <c r="K22" t="str">
        <f t="shared" si="1"/>
        <v>SELL</v>
      </c>
    </row>
    <row r="23" spans="1:11" x14ac:dyDescent="0.25">
      <c r="A23">
        <v>21</v>
      </c>
      <c r="B23" s="2">
        <v>44166</v>
      </c>
      <c r="C23" s="5">
        <v>76.305644999999998</v>
      </c>
      <c r="D23" s="5">
        <v>51.386510000000001</v>
      </c>
      <c r="E23" s="5">
        <v>62.966000000000001</v>
      </c>
      <c r="F23" s="5">
        <v>76.900000000000006</v>
      </c>
      <c r="G23" s="5">
        <v>22.57</v>
      </c>
      <c r="H23" s="6">
        <v>20.643000000000001</v>
      </c>
      <c r="I23" s="7">
        <v>20.112337</v>
      </c>
      <c r="J23" s="6">
        <f t="shared" si="0"/>
        <v>0.53066300000000055</v>
      </c>
      <c r="K23" t="str">
        <f t="shared" si="1"/>
        <v>SELL</v>
      </c>
    </row>
    <row r="24" spans="1:11" x14ac:dyDescent="0.25">
      <c r="A24">
        <v>22</v>
      </c>
      <c r="B24" s="2">
        <v>44197</v>
      </c>
      <c r="C24" s="5">
        <v>63.067096999999997</v>
      </c>
      <c r="D24" s="5">
        <v>51.288145999999998</v>
      </c>
      <c r="E24" s="5">
        <v>62.83</v>
      </c>
      <c r="F24" s="5">
        <v>76.650000000000006</v>
      </c>
      <c r="G24" s="5">
        <v>22.57</v>
      </c>
      <c r="H24" s="6">
        <v>21.358000000000001</v>
      </c>
      <c r="I24" s="7">
        <v>19.071648</v>
      </c>
      <c r="J24" s="6">
        <f t="shared" si="0"/>
        <v>2.2863520000000008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63.067096999999997</v>
      </c>
      <c r="D25" s="5">
        <v>51.189782999999998</v>
      </c>
      <c r="E25" s="5">
        <v>62.698</v>
      </c>
      <c r="F25" s="5">
        <v>76.400000000000006</v>
      </c>
      <c r="G25" s="5">
        <v>22.57</v>
      </c>
      <c r="H25" s="6">
        <v>20.963000000000001</v>
      </c>
      <c r="I25" s="7">
        <v>18.428961000000001</v>
      </c>
      <c r="J25" s="6">
        <f t="shared" si="0"/>
        <v>2.5340389999999999</v>
      </c>
      <c r="K25" t="str">
        <f t="shared" si="1"/>
        <v>SELL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19.426384615384613</v>
      </c>
      <c r="J30" s="4">
        <f>+AVERAGE(I5:I17)</f>
        <v>18.511267461538459</v>
      </c>
      <c r="K30" s="14">
        <f>+I30-J30</f>
        <v>0.915117153846154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9EDD-8A90-4388-937B-50775B11C0C4}">
  <sheetPr codeName="Sheet9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43525</v>
      </c>
      <c r="C2" s="5">
        <v>37.721088999999999</v>
      </c>
      <c r="D2" s="5">
        <v>57.361764000000001</v>
      </c>
      <c r="E2" s="5">
        <v>62.367600000000003</v>
      </c>
      <c r="F2" s="5">
        <v>74.05</v>
      </c>
      <c r="G2" s="5">
        <v>19.559999999999999</v>
      </c>
      <c r="H2" s="6">
        <v>17.044</v>
      </c>
      <c r="I2" s="7">
        <v>18.349297</v>
      </c>
      <c r="J2" s="6">
        <f>+H2-I2</f>
        <v>-1.3052969999999995</v>
      </c>
      <c r="K2" t="str">
        <f>+IF(J2&lt;0,"Buy","SELL")</f>
        <v>Buy</v>
      </c>
    </row>
    <row r="3" spans="1:11" x14ac:dyDescent="0.25">
      <c r="A3">
        <v>1</v>
      </c>
      <c r="B3" s="2">
        <v>43556</v>
      </c>
      <c r="C3" s="5">
        <v>36.571832999999998</v>
      </c>
      <c r="D3" s="5">
        <v>57.196863999999998</v>
      </c>
      <c r="E3" s="5">
        <v>62.502800000000001</v>
      </c>
      <c r="F3" s="5">
        <v>74.650000000000006</v>
      </c>
      <c r="G3" s="5">
        <v>19.579999999999998</v>
      </c>
      <c r="H3" s="6">
        <v>17.222999999999999</v>
      </c>
      <c r="I3" s="7">
        <v>17.909969</v>
      </c>
      <c r="J3" s="6">
        <f t="shared" ref="J3:J25" si="0">+H3-I3</f>
        <v>-0.68696900000000127</v>
      </c>
      <c r="K3" t="str">
        <f t="shared" ref="K3:K25" si="1">+IF(J3&lt;0,"Buy","SELL")</f>
        <v>Buy</v>
      </c>
    </row>
    <row r="4" spans="1:11" x14ac:dyDescent="0.25">
      <c r="A4">
        <v>2</v>
      </c>
      <c r="B4" s="2">
        <v>43586</v>
      </c>
      <c r="C4" s="5">
        <v>44.296289999999999</v>
      </c>
      <c r="D4" s="5">
        <v>57.188113000000001</v>
      </c>
      <c r="E4" s="5">
        <v>64.105699999999999</v>
      </c>
      <c r="F4" s="5">
        <v>75.55</v>
      </c>
      <c r="G4" s="5">
        <v>19.59</v>
      </c>
      <c r="H4" s="6">
        <v>17.329999999999998</v>
      </c>
      <c r="I4" s="7">
        <v>17.485785</v>
      </c>
      <c r="J4" s="6">
        <f t="shared" si="0"/>
        <v>-0.15578500000000162</v>
      </c>
      <c r="K4" t="str">
        <f t="shared" si="1"/>
        <v>Buy</v>
      </c>
    </row>
    <row r="5" spans="1:11" x14ac:dyDescent="0.25">
      <c r="A5">
        <v>3</v>
      </c>
      <c r="B5" s="2">
        <v>43617</v>
      </c>
      <c r="C5" s="5">
        <v>54.746375</v>
      </c>
      <c r="D5" s="5">
        <v>56.645712000000003</v>
      </c>
      <c r="E5" s="5">
        <v>65.068700000000007</v>
      </c>
      <c r="F5" s="5">
        <v>76.900000000000006</v>
      </c>
      <c r="G5" s="5">
        <v>19.600000000000001</v>
      </c>
      <c r="H5" s="6">
        <v>17.395</v>
      </c>
      <c r="I5" s="7">
        <v>17.377103999999999</v>
      </c>
      <c r="J5" s="6">
        <f t="shared" si="0"/>
        <v>1.7896000000000356E-2</v>
      </c>
      <c r="K5" t="str">
        <f t="shared" si="1"/>
        <v>SELL</v>
      </c>
    </row>
    <row r="6" spans="1:11" x14ac:dyDescent="0.25">
      <c r="A6">
        <v>4</v>
      </c>
      <c r="B6" s="2">
        <v>43647</v>
      </c>
      <c r="C6" s="5">
        <v>65.417460000000005</v>
      </c>
      <c r="D6" s="5">
        <v>56.148904000000002</v>
      </c>
      <c r="E6" s="5">
        <v>65.27</v>
      </c>
      <c r="F6" s="5">
        <v>77.25</v>
      </c>
      <c r="G6" s="5">
        <v>19.63</v>
      </c>
      <c r="H6" s="6">
        <v>17.43</v>
      </c>
      <c r="I6" s="7">
        <v>17.538525</v>
      </c>
      <c r="J6" s="6">
        <f t="shared" si="0"/>
        <v>-0.1085250000000002</v>
      </c>
      <c r="K6" t="str">
        <f t="shared" si="1"/>
        <v>Buy</v>
      </c>
    </row>
    <row r="7" spans="1:11" x14ac:dyDescent="0.25">
      <c r="A7">
        <v>5</v>
      </c>
      <c r="B7" s="2">
        <v>43678</v>
      </c>
      <c r="C7" s="5">
        <v>76.623952000000003</v>
      </c>
      <c r="D7" s="5">
        <v>55.651446</v>
      </c>
      <c r="E7" s="5">
        <v>65.254000000000005</v>
      </c>
      <c r="F7" s="5">
        <v>77.650000000000006</v>
      </c>
      <c r="G7" s="5">
        <v>19.66</v>
      </c>
      <c r="H7" s="6">
        <v>17.504999999999999</v>
      </c>
      <c r="I7" s="7">
        <v>18.114571000000002</v>
      </c>
      <c r="J7" s="6">
        <f t="shared" si="0"/>
        <v>-0.60957100000000253</v>
      </c>
      <c r="K7" t="str">
        <f t="shared" si="1"/>
        <v>Buy</v>
      </c>
    </row>
    <row r="8" spans="1:11" x14ac:dyDescent="0.25">
      <c r="A8">
        <v>6</v>
      </c>
      <c r="B8" s="2">
        <v>43709</v>
      </c>
      <c r="C8" s="5">
        <v>85.227625000000003</v>
      </c>
      <c r="D8" s="5">
        <v>54.746552999999999</v>
      </c>
      <c r="E8" s="5">
        <v>65.19</v>
      </c>
      <c r="F8" s="5">
        <v>78.400000000000006</v>
      </c>
      <c r="G8" s="5">
        <v>19.77</v>
      </c>
      <c r="H8" s="6">
        <v>17.89</v>
      </c>
      <c r="I8" s="7">
        <v>18.955459999999999</v>
      </c>
      <c r="J8" s="6">
        <f t="shared" si="0"/>
        <v>-1.0654599999999981</v>
      </c>
      <c r="K8" t="str">
        <f t="shared" si="1"/>
        <v>Buy</v>
      </c>
    </row>
    <row r="9" spans="1:11" x14ac:dyDescent="0.25">
      <c r="A9">
        <v>7</v>
      </c>
      <c r="B9" s="2">
        <v>43739</v>
      </c>
      <c r="C9" s="5">
        <v>89.833629000000002</v>
      </c>
      <c r="D9" s="5">
        <v>53.899520000000003</v>
      </c>
      <c r="E9" s="5">
        <v>65.11</v>
      </c>
      <c r="F9" s="5">
        <v>79.25</v>
      </c>
      <c r="G9" s="5">
        <v>19.86</v>
      </c>
      <c r="H9" s="6">
        <v>19.32</v>
      </c>
      <c r="I9" s="7">
        <v>19.806953</v>
      </c>
      <c r="J9" s="6">
        <f t="shared" si="0"/>
        <v>-0.48695299999999975</v>
      </c>
      <c r="K9" t="str">
        <f t="shared" si="1"/>
        <v>Buy</v>
      </c>
    </row>
    <row r="10" spans="1:11" x14ac:dyDescent="0.25">
      <c r="A10">
        <v>8</v>
      </c>
      <c r="B10" s="2">
        <v>43770</v>
      </c>
      <c r="C10" s="5">
        <v>88.184792000000002</v>
      </c>
      <c r="D10" s="5">
        <v>53.111843</v>
      </c>
      <c r="E10" s="5">
        <v>65.03</v>
      </c>
      <c r="F10" s="5">
        <v>80</v>
      </c>
      <c r="G10" s="5">
        <v>19.95</v>
      </c>
      <c r="H10" s="6">
        <v>20.984999999999999</v>
      </c>
      <c r="I10" s="7">
        <v>20.358725</v>
      </c>
      <c r="J10" s="6">
        <f t="shared" si="0"/>
        <v>0.62627499999999969</v>
      </c>
      <c r="K10" t="str">
        <f t="shared" si="1"/>
        <v>SELL</v>
      </c>
    </row>
    <row r="11" spans="1:11" x14ac:dyDescent="0.25">
      <c r="A11">
        <v>9</v>
      </c>
      <c r="B11" s="2">
        <v>43800</v>
      </c>
      <c r="C11" s="5">
        <v>77.198144999999997</v>
      </c>
      <c r="D11" s="5">
        <v>53.029930999999998</v>
      </c>
      <c r="E11" s="5">
        <v>64.94</v>
      </c>
      <c r="F11" s="5">
        <v>80.05</v>
      </c>
      <c r="G11" s="5">
        <v>20.03</v>
      </c>
      <c r="H11" s="6">
        <v>21.484999999999999</v>
      </c>
      <c r="I11" s="7">
        <v>20.364585999999999</v>
      </c>
      <c r="J11" s="6">
        <f t="shared" si="0"/>
        <v>1.1204140000000002</v>
      </c>
      <c r="K11" t="str">
        <f t="shared" si="1"/>
        <v>SELL</v>
      </c>
    </row>
    <row r="12" spans="1:11" x14ac:dyDescent="0.25">
      <c r="A12">
        <v>10</v>
      </c>
      <c r="B12" s="2">
        <v>43831</v>
      </c>
      <c r="C12" s="5">
        <v>63.959597000000002</v>
      </c>
      <c r="D12" s="5">
        <v>52.948019000000002</v>
      </c>
      <c r="E12" s="5">
        <v>64.841999999999999</v>
      </c>
      <c r="F12" s="5">
        <v>79.8</v>
      </c>
      <c r="G12" s="5">
        <v>20.190000000000001</v>
      </c>
      <c r="H12" s="6">
        <v>21.62</v>
      </c>
      <c r="I12" s="7">
        <v>19.251244</v>
      </c>
      <c r="J12" s="6">
        <f t="shared" si="0"/>
        <v>2.3687560000000012</v>
      </c>
      <c r="K12" t="str">
        <f t="shared" si="1"/>
        <v>SELL</v>
      </c>
    </row>
    <row r="13" spans="1:11" x14ac:dyDescent="0.25">
      <c r="A13">
        <v>11</v>
      </c>
      <c r="B13" s="2">
        <v>43862</v>
      </c>
      <c r="C13" s="5">
        <v>47.795344999999998</v>
      </c>
      <c r="D13" s="5">
        <v>52.866106000000002</v>
      </c>
      <c r="E13" s="5">
        <v>64.742000000000004</v>
      </c>
      <c r="F13" s="5">
        <v>79.650000000000006</v>
      </c>
      <c r="G13" s="5">
        <v>20.47</v>
      </c>
      <c r="H13" s="6">
        <v>21.64</v>
      </c>
      <c r="I13" s="7">
        <v>19.307549999999999</v>
      </c>
      <c r="J13" s="6">
        <f t="shared" si="0"/>
        <v>2.3324500000000015</v>
      </c>
      <c r="K13" t="str">
        <f t="shared" si="1"/>
        <v>SELL</v>
      </c>
    </row>
    <row r="14" spans="1:11" x14ac:dyDescent="0.25">
      <c r="A14">
        <v>12</v>
      </c>
      <c r="B14" s="2">
        <v>43891</v>
      </c>
      <c r="C14" s="5">
        <v>36.993589</v>
      </c>
      <c r="D14" s="5">
        <v>52.784193999999999</v>
      </c>
      <c r="E14" s="5">
        <v>64.64</v>
      </c>
      <c r="F14" s="5">
        <v>79.2</v>
      </c>
      <c r="G14" s="5">
        <v>21.08</v>
      </c>
      <c r="H14" s="6">
        <v>21.175000000000001</v>
      </c>
      <c r="I14" s="7">
        <v>19.320719</v>
      </c>
      <c r="J14" s="6">
        <f t="shared" si="0"/>
        <v>1.8542810000000003</v>
      </c>
      <c r="K14" t="str">
        <f t="shared" si="1"/>
        <v>SELL</v>
      </c>
    </row>
    <row r="15" spans="1:11" x14ac:dyDescent="0.25">
      <c r="A15">
        <v>13</v>
      </c>
      <c r="B15" s="2">
        <v>43922</v>
      </c>
      <c r="C15" s="5">
        <v>35.844332999999999</v>
      </c>
      <c r="D15" s="5">
        <v>52.677708000000003</v>
      </c>
      <c r="E15" s="5">
        <v>64.534000000000006</v>
      </c>
      <c r="F15" s="5">
        <v>79</v>
      </c>
      <c r="G15" s="5">
        <v>21.72</v>
      </c>
      <c r="H15" s="6">
        <v>19.795000000000002</v>
      </c>
      <c r="I15" s="7">
        <v>18.910067000000002</v>
      </c>
      <c r="J15" s="6">
        <f t="shared" si="0"/>
        <v>0.88493300000000019</v>
      </c>
      <c r="K15" t="str">
        <f t="shared" si="1"/>
        <v>SELL</v>
      </c>
    </row>
    <row r="16" spans="1:11" x14ac:dyDescent="0.25">
      <c r="A16">
        <v>14</v>
      </c>
      <c r="B16" s="2">
        <v>43952</v>
      </c>
      <c r="C16" s="5">
        <v>43.56879</v>
      </c>
      <c r="D16" s="5">
        <v>52.554839999999999</v>
      </c>
      <c r="E16" s="5">
        <v>64.418000000000006</v>
      </c>
      <c r="F16" s="5">
        <v>78.55</v>
      </c>
      <c r="G16" s="5">
        <v>22.36</v>
      </c>
      <c r="H16" s="6">
        <v>18.565000000000001</v>
      </c>
      <c r="I16" s="7">
        <v>18.254887</v>
      </c>
      <c r="J16" s="6">
        <f t="shared" si="0"/>
        <v>0.31011300000000119</v>
      </c>
      <c r="K16" t="str">
        <f t="shared" si="1"/>
        <v>SELL</v>
      </c>
    </row>
    <row r="17" spans="1:11" x14ac:dyDescent="0.25">
      <c r="A17">
        <v>15</v>
      </c>
      <c r="B17" s="2">
        <v>43983</v>
      </c>
      <c r="C17" s="5">
        <v>54.018875000000001</v>
      </c>
      <c r="D17" s="5">
        <v>52.440162999999998</v>
      </c>
      <c r="E17" s="5">
        <v>64.293999999999997</v>
      </c>
      <c r="F17" s="5">
        <v>78.25</v>
      </c>
      <c r="G17" s="5">
        <v>23</v>
      </c>
      <c r="H17" s="6">
        <v>18.18</v>
      </c>
      <c r="I17" s="7">
        <v>18.076757000000001</v>
      </c>
      <c r="J17" s="6">
        <f t="shared" si="0"/>
        <v>0.10324299999999909</v>
      </c>
      <c r="K17" t="str">
        <f t="shared" si="1"/>
        <v>SELL</v>
      </c>
    </row>
    <row r="18" spans="1:11" x14ac:dyDescent="0.25">
      <c r="A18">
        <v>16</v>
      </c>
      <c r="B18" s="2">
        <v>44013</v>
      </c>
      <c r="C18" s="5">
        <v>64.689959999999999</v>
      </c>
      <c r="D18" s="5">
        <v>52.325485999999998</v>
      </c>
      <c r="E18" s="5">
        <v>64.162000000000006</v>
      </c>
      <c r="F18" s="5">
        <v>77.650000000000006</v>
      </c>
      <c r="G18" s="5">
        <v>23</v>
      </c>
      <c r="H18" s="6">
        <v>18.350000000000001</v>
      </c>
      <c r="I18" s="7">
        <v>18.154910999999998</v>
      </c>
      <c r="J18" s="6">
        <f t="shared" si="0"/>
        <v>0.19508900000000295</v>
      </c>
      <c r="K18" t="str">
        <f t="shared" si="1"/>
        <v>SELL</v>
      </c>
    </row>
    <row r="19" spans="1:11" x14ac:dyDescent="0.25">
      <c r="A19">
        <v>17</v>
      </c>
      <c r="B19" s="2">
        <v>44044</v>
      </c>
      <c r="C19" s="5">
        <v>75.896451999999996</v>
      </c>
      <c r="D19" s="5">
        <v>52.194426999999997</v>
      </c>
      <c r="E19" s="5">
        <v>64.018000000000001</v>
      </c>
      <c r="F19" s="5">
        <v>77.45</v>
      </c>
      <c r="G19" s="5">
        <v>23</v>
      </c>
      <c r="H19" s="6">
        <v>18.489999999999998</v>
      </c>
      <c r="I19" s="7">
        <v>18.688589</v>
      </c>
      <c r="J19" s="6">
        <f t="shared" si="0"/>
        <v>-0.1985890000000019</v>
      </c>
      <c r="K19" t="str">
        <f t="shared" si="1"/>
        <v>Buy</v>
      </c>
    </row>
    <row r="20" spans="1:11" x14ac:dyDescent="0.25">
      <c r="A20">
        <v>18</v>
      </c>
      <c r="B20" s="2">
        <v>44075</v>
      </c>
      <c r="C20" s="5">
        <v>84.500124999999997</v>
      </c>
      <c r="D20" s="5">
        <v>52.071558000000003</v>
      </c>
      <c r="E20" s="5">
        <v>63.87</v>
      </c>
      <c r="F20" s="5">
        <v>77.55</v>
      </c>
      <c r="G20" s="5">
        <v>23</v>
      </c>
      <c r="H20" s="6">
        <v>19.024999999999999</v>
      </c>
      <c r="I20" s="7">
        <v>19.464995999999999</v>
      </c>
      <c r="J20" s="6">
        <f t="shared" si="0"/>
        <v>-0.43999600000000072</v>
      </c>
      <c r="K20" t="str">
        <f t="shared" si="1"/>
        <v>Buy</v>
      </c>
    </row>
    <row r="21" spans="1:11" x14ac:dyDescent="0.25">
      <c r="A21">
        <v>19</v>
      </c>
      <c r="B21" s="2">
        <v>44105</v>
      </c>
      <c r="C21" s="5">
        <v>89.106128999999996</v>
      </c>
      <c r="D21" s="5">
        <v>51.915925000000001</v>
      </c>
      <c r="E21" s="5">
        <v>63.713999999999999</v>
      </c>
      <c r="F21" s="5">
        <v>77.650000000000006</v>
      </c>
      <c r="G21" s="5">
        <v>23</v>
      </c>
      <c r="H21" s="6">
        <v>19.64</v>
      </c>
      <c r="I21" s="7">
        <v>20.185783000000001</v>
      </c>
      <c r="J21" s="6">
        <f t="shared" si="0"/>
        <v>-0.54578300000000013</v>
      </c>
      <c r="K21" t="str">
        <f t="shared" si="1"/>
        <v>Buy</v>
      </c>
    </row>
    <row r="22" spans="1:11" x14ac:dyDescent="0.25">
      <c r="A22">
        <v>20</v>
      </c>
      <c r="B22" s="2">
        <v>44136</v>
      </c>
      <c r="C22" s="5">
        <v>87.457291999999995</v>
      </c>
      <c r="D22" s="5">
        <v>51.776674999999997</v>
      </c>
      <c r="E22" s="5">
        <v>63.552</v>
      </c>
      <c r="F22" s="5">
        <v>77.7</v>
      </c>
      <c r="G22" s="5">
        <v>23</v>
      </c>
      <c r="H22" s="6">
        <v>20.34</v>
      </c>
      <c r="I22" s="7">
        <v>20.602398000000001</v>
      </c>
      <c r="J22" s="6">
        <f t="shared" si="0"/>
        <v>-0.26239800000000102</v>
      </c>
      <c r="K22" t="str">
        <f t="shared" si="1"/>
        <v>Buy</v>
      </c>
    </row>
    <row r="23" spans="1:11" x14ac:dyDescent="0.25">
      <c r="A23">
        <v>21</v>
      </c>
      <c r="B23" s="2">
        <v>44166</v>
      </c>
      <c r="C23" s="5">
        <v>76.470645000000005</v>
      </c>
      <c r="D23" s="5">
        <v>51.661997999999997</v>
      </c>
      <c r="E23" s="5">
        <v>63.39</v>
      </c>
      <c r="F23" s="5">
        <v>77.7</v>
      </c>
      <c r="G23" s="5">
        <v>23</v>
      </c>
      <c r="H23" s="6">
        <v>20.69</v>
      </c>
      <c r="I23" s="7">
        <v>20.486886999999999</v>
      </c>
      <c r="J23" s="6">
        <f t="shared" si="0"/>
        <v>0.20311300000000188</v>
      </c>
      <c r="K23" t="str">
        <f t="shared" si="1"/>
        <v>SELL</v>
      </c>
    </row>
    <row r="24" spans="1:11" x14ac:dyDescent="0.25">
      <c r="A24">
        <v>22</v>
      </c>
      <c r="B24" s="2">
        <v>44197</v>
      </c>
      <c r="C24" s="5">
        <v>63.232097000000003</v>
      </c>
      <c r="D24" s="5">
        <v>51.555512</v>
      </c>
      <c r="E24" s="5">
        <v>63.234000000000002</v>
      </c>
      <c r="F24" s="5">
        <v>77.650000000000006</v>
      </c>
      <c r="G24" s="5">
        <v>23</v>
      </c>
      <c r="H24" s="6">
        <v>21.417000000000002</v>
      </c>
      <c r="I24" s="7">
        <v>19.374749999999999</v>
      </c>
      <c r="J24" s="6">
        <f t="shared" si="0"/>
        <v>2.0422500000000028</v>
      </c>
      <c r="K24" t="str">
        <f t="shared" si="1"/>
        <v>SELL</v>
      </c>
    </row>
    <row r="25" spans="1:11" x14ac:dyDescent="0.25">
      <c r="A25">
        <v>23</v>
      </c>
      <c r="B25" s="2">
        <v>44228</v>
      </c>
      <c r="C25" s="5">
        <v>63.232097000000003</v>
      </c>
      <c r="D25" s="5">
        <v>51.440835</v>
      </c>
      <c r="E25" s="5">
        <v>63.08</v>
      </c>
      <c r="F25" s="5">
        <v>77.45</v>
      </c>
      <c r="G25" s="5">
        <v>23</v>
      </c>
      <c r="H25" s="6">
        <v>21.033999999999999</v>
      </c>
      <c r="I25" s="7">
        <v>18.750897999999999</v>
      </c>
      <c r="J25" s="6">
        <f t="shared" si="0"/>
        <v>2.2831019999999995</v>
      </c>
      <c r="K25" t="str">
        <f t="shared" si="1"/>
        <v>SELL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19.460384615384616</v>
      </c>
      <c r="J30" s="4">
        <f>+AVERAGE(I5:I17)</f>
        <v>18.89516523076923</v>
      </c>
      <c r="K30" s="14">
        <f>+I30-J30</f>
        <v>0.56521938461538568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AC83-A1DA-4BF4-A111-E88CD07C899F}">
  <sheetPr codeName="Sheet10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v>43556</v>
      </c>
      <c r="C2" s="5">
        <v>39.336832999999999</v>
      </c>
      <c r="D2" s="5">
        <v>58.032167999999999</v>
      </c>
      <c r="E2" s="5">
        <v>62.220999999999997</v>
      </c>
      <c r="F2" s="5">
        <v>72.349999999999994</v>
      </c>
      <c r="G2" s="5">
        <v>22.91</v>
      </c>
      <c r="H2" s="6">
        <v>16.728999999999999</v>
      </c>
      <c r="I2" s="7">
        <v>18.089672</v>
      </c>
      <c r="J2" s="6">
        <v>-1.3606720000000001</v>
      </c>
      <c r="K2" t="str">
        <f>+IF(J2&lt;0,"Buy","SELL")</f>
        <v>Buy</v>
      </c>
    </row>
    <row r="3" spans="1:11" x14ac:dyDescent="0.25">
      <c r="A3">
        <v>1</v>
      </c>
      <c r="B3" s="2">
        <v>43586</v>
      </c>
      <c r="C3" s="5">
        <v>47.06129</v>
      </c>
      <c r="D3" s="5">
        <v>57.661234</v>
      </c>
      <c r="E3" s="5">
        <v>63.026699999999998</v>
      </c>
      <c r="F3" s="5">
        <v>71.3</v>
      </c>
      <c r="G3" s="5">
        <v>22.92</v>
      </c>
      <c r="H3" s="6">
        <v>16.844000000000001</v>
      </c>
      <c r="I3" s="7">
        <v>17.505738999999998</v>
      </c>
      <c r="J3" s="6">
        <v>-0.66173899999999997</v>
      </c>
      <c r="K3" t="str">
        <f t="shared" ref="K3:K25" si="0">+IF(J3&lt;0,"Buy","SELL")</f>
        <v>Buy</v>
      </c>
    </row>
    <row r="4" spans="1:11" x14ac:dyDescent="0.25">
      <c r="A4">
        <v>2</v>
      </c>
      <c r="B4" s="2">
        <v>43617</v>
      </c>
      <c r="C4" s="5">
        <v>57.511375000000001</v>
      </c>
      <c r="D4" s="5">
        <v>57.573416000000002</v>
      </c>
      <c r="E4" s="5">
        <v>64.801900000000003</v>
      </c>
      <c r="F4" s="5">
        <v>72.2</v>
      </c>
      <c r="G4" s="5">
        <v>22.93</v>
      </c>
      <c r="H4" s="6">
        <v>16.974</v>
      </c>
      <c r="I4" s="7">
        <v>17.762131</v>
      </c>
      <c r="J4" s="6">
        <v>-0.78813100000000003</v>
      </c>
      <c r="K4" t="str">
        <f t="shared" si="0"/>
        <v>Buy</v>
      </c>
    </row>
    <row r="5" spans="1:11" x14ac:dyDescent="0.25">
      <c r="A5">
        <v>3</v>
      </c>
      <c r="B5" s="2">
        <v>43647</v>
      </c>
      <c r="C5" s="5">
        <v>68.182460000000006</v>
      </c>
      <c r="D5" s="5">
        <v>57.052242999999997</v>
      </c>
      <c r="E5" s="5">
        <v>65.584000000000003</v>
      </c>
      <c r="F5" s="5">
        <v>72.8</v>
      </c>
      <c r="G5" s="5">
        <v>22.95</v>
      </c>
      <c r="H5" s="6">
        <v>17.03</v>
      </c>
      <c r="I5" s="7">
        <v>18.240662</v>
      </c>
      <c r="J5" s="6">
        <v>-1.2106619999999999</v>
      </c>
      <c r="K5" t="str">
        <f t="shared" si="0"/>
        <v>Buy</v>
      </c>
    </row>
    <row r="6" spans="1:11" x14ac:dyDescent="0.25">
      <c r="A6">
        <v>4</v>
      </c>
      <c r="B6" s="2">
        <v>43678</v>
      </c>
      <c r="C6" s="5">
        <v>79.388952000000003</v>
      </c>
      <c r="D6" s="5">
        <v>56.515877000000003</v>
      </c>
      <c r="E6" s="5">
        <v>65.566000000000003</v>
      </c>
      <c r="F6" s="5">
        <v>73.8</v>
      </c>
      <c r="G6" s="5">
        <v>22.98</v>
      </c>
      <c r="H6" s="6">
        <v>17.18</v>
      </c>
      <c r="I6" s="7">
        <v>19.006886000000002</v>
      </c>
      <c r="J6" s="6">
        <v>-1.826886</v>
      </c>
      <c r="K6" t="str">
        <f t="shared" si="0"/>
        <v>Buy</v>
      </c>
    </row>
    <row r="7" spans="1:11" x14ac:dyDescent="0.25">
      <c r="A7">
        <v>5</v>
      </c>
      <c r="B7" s="2">
        <v>43709</v>
      </c>
      <c r="C7" s="5">
        <v>87.992625000000004</v>
      </c>
      <c r="D7" s="5">
        <v>55.996639000000002</v>
      </c>
      <c r="E7" s="5">
        <v>65.48</v>
      </c>
      <c r="F7" s="5">
        <v>74.5</v>
      </c>
      <c r="G7" s="5">
        <v>23.02</v>
      </c>
      <c r="H7" s="6">
        <v>17.559999999999999</v>
      </c>
      <c r="I7" s="7">
        <v>19.877898999999999</v>
      </c>
      <c r="J7" s="6">
        <v>-2.3178990000000002</v>
      </c>
      <c r="K7" t="str">
        <f t="shared" si="0"/>
        <v>Buy</v>
      </c>
    </row>
    <row r="8" spans="1:11" x14ac:dyDescent="0.25">
      <c r="A8">
        <v>6</v>
      </c>
      <c r="B8" s="2">
        <v>43739</v>
      </c>
      <c r="C8" s="5">
        <v>92.598629000000003</v>
      </c>
      <c r="D8" s="5">
        <v>55.108865999999999</v>
      </c>
      <c r="E8" s="5">
        <v>65.397999999999996</v>
      </c>
      <c r="F8" s="5">
        <v>75.3</v>
      </c>
      <c r="G8" s="5">
        <v>23.14</v>
      </c>
      <c r="H8" s="6">
        <v>18.846</v>
      </c>
      <c r="I8" s="7">
        <v>20.698747999999998</v>
      </c>
      <c r="J8" s="6">
        <v>-1.8527480000000001</v>
      </c>
      <c r="K8" t="str">
        <f t="shared" si="0"/>
        <v>Buy</v>
      </c>
    </row>
    <row r="9" spans="1:11" x14ac:dyDescent="0.25">
      <c r="A9">
        <v>7</v>
      </c>
      <c r="B9" s="2">
        <v>43770</v>
      </c>
      <c r="C9" s="5">
        <v>90.949792000000002</v>
      </c>
      <c r="D9" s="5">
        <v>54.253883999999999</v>
      </c>
      <c r="E9" s="5">
        <v>65.317999999999998</v>
      </c>
      <c r="F9" s="5">
        <v>76.099999999999994</v>
      </c>
      <c r="G9" s="5">
        <v>23.23</v>
      </c>
      <c r="H9" s="6">
        <v>20.620999999999999</v>
      </c>
      <c r="I9" s="7">
        <v>21.188469000000001</v>
      </c>
      <c r="J9" s="6">
        <v>-0.567469</v>
      </c>
      <c r="K9" t="str">
        <f t="shared" si="0"/>
        <v>Buy</v>
      </c>
    </row>
    <row r="10" spans="1:11" x14ac:dyDescent="0.25">
      <c r="A10">
        <v>8</v>
      </c>
      <c r="B10" s="2">
        <v>43800</v>
      </c>
      <c r="C10" s="5">
        <v>79.963144999999997</v>
      </c>
      <c r="D10" s="5">
        <v>53.491889</v>
      </c>
      <c r="E10" s="5">
        <v>65.239999999999995</v>
      </c>
      <c r="F10" s="5">
        <v>76.900000000000006</v>
      </c>
      <c r="G10" s="5">
        <v>23.33</v>
      </c>
      <c r="H10" s="6">
        <v>21.140999999999998</v>
      </c>
      <c r="I10" s="7">
        <v>21.150466999999999</v>
      </c>
      <c r="J10" s="6">
        <v>-9.4669999999999997E-3</v>
      </c>
      <c r="K10" t="str">
        <f t="shared" si="0"/>
        <v>Buy</v>
      </c>
    </row>
    <row r="11" spans="1:11" x14ac:dyDescent="0.25">
      <c r="A11">
        <v>9</v>
      </c>
      <c r="B11" s="2">
        <v>43831</v>
      </c>
      <c r="C11" s="5">
        <v>66.724597000000003</v>
      </c>
      <c r="D11" s="5">
        <v>53.426144000000001</v>
      </c>
      <c r="E11" s="5">
        <v>65.164000000000001</v>
      </c>
      <c r="F11" s="5">
        <v>77.150000000000006</v>
      </c>
      <c r="G11" s="5">
        <v>23.44</v>
      </c>
      <c r="H11" s="6">
        <v>21.276</v>
      </c>
      <c r="I11" s="7">
        <v>19.87557</v>
      </c>
      <c r="J11" s="6">
        <v>1.4004300000000001</v>
      </c>
      <c r="K11" t="str">
        <f t="shared" si="0"/>
        <v>SELL</v>
      </c>
    </row>
    <row r="12" spans="1:11" x14ac:dyDescent="0.25">
      <c r="A12">
        <v>10</v>
      </c>
      <c r="B12" s="2">
        <v>43862</v>
      </c>
      <c r="C12" s="5">
        <v>50.560344999999998</v>
      </c>
      <c r="D12" s="5">
        <v>53.343961999999998</v>
      </c>
      <c r="E12" s="5">
        <v>65.084000000000003</v>
      </c>
      <c r="F12" s="5">
        <v>77.25</v>
      </c>
      <c r="G12" s="5">
        <v>23.63</v>
      </c>
      <c r="H12" s="6">
        <v>21.306000000000001</v>
      </c>
      <c r="I12" s="7">
        <v>19.652522999999999</v>
      </c>
      <c r="J12" s="6">
        <v>1.6534770000000001</v>
      </c>
      <c r="K12" t="str">
        <f t="shared" si="0"/>
        <v>SELL</v>
      </c>
    </row>
    <row r="13" spans="1:11" x14ac:dyDescent="0.25">
      <c r="A13">
        <v>11</v>
      </c>
      <c r="B13" s="2">
        <v>43891</v>
      </c>
      <c r="C13" s="5">
        <v>39.758589000000001</v>
      </c>
      <c r="D13" s="5">
        <v>53.245344000000003</v>
      </c>
      <c r="E13" s="5">
        <v>64.992000000000004</v>
      </c>
      <c r="F13" s="5">
        <v>77.349999999999994</v>
      </c>
      <c r="G13" s="5">
        <v>23.94</v>
      </c>
      <c r="H13" s="6">
        <v>20.856000000000002</v>
      </c>
      <c r="I13" s="7">
        <v>19.577615999999999</v>
      </c>
      <c r="J13" s="6">
        <v>1.278384</v>
      </c>
      <c r="K13" t="str">
        <f t="shared" si="0"/>
        <v>SELL</v>
      </c>
    </row>
    <row r="14" spans="1:11" x14ac:dyDescent="0.25">
      <c r="A14">
        <v>12</v>
      </c>
      <c r="B14" s="2">
        <v>43922</v>
      </c>
      <c r="C14" s="5">
        <v>38.609332999999999</v>
      </c>
      <c r="D14" s="5">
        <v>53.138508999999999</v>
      </c>
      <c r="E14" s="5">
        <v>64.891999999999996</v>
      </c>
      <c r="F14" s="5">
        <v>76.849999999999994</v>
      </c>
      <c r="G14" s="5">
        <v>24.52</v>
      </c>
      <c r="H14" s="6">
        <v>19.535</v>
      </c>
      <c r="I14" s="7">
        <v>19.258194</v>
      </c>
      <c r="J14" s="6">
        <v>0.276806</v>
      </c>
      <c r="K14" t="str">
        <f t="shared" si="0"/>
        <v>SELL</v>
      </c>
    </row>
    <row r="15" spans="1:11" x14ac:dyDescent="0.25">
      <c r="A15">
        <v>13</v>
      </c>
      <c r="B15" s="2">
        <v>43952</v>
      </c>
      <c r="C15" s="5">
        <v>46.33379</v>
      </c>
      <c r="D15" s="5">
        <v>53.007018000000002</v>
      </c>
      <c r="E15" s="5">
        <v>64.774000000000001</v>
      </c>
      <c r="F15" s="5">
        <v>76.349999999999994</v>
      </c>
      <c r="G15" s="5">
        <v>25.15</v>
      </c>
      <c r="H15" s="6">
        <v>18.41</v>
      </c>
      <c r="I15" s="7">
        <v>18.856000999999999</v>
      </c>
      <c r="J15" s="6">
        <v>-0.44600099999999998</v>
      </c>
      <c r="K15" t="str">
        <f t="shared" si="0"/>
        <v>Buy</v>
      </c>
    </row>
    <row r="16" spans="1:11" x14ac:dyDescent="0.25">
      <c r="A16">
        <v>14</v>
      </c>
      <c r="B16" s="2">
        <v>43983</v>
      </c>
      <c r="C16" s="5">
        <v>56.783875000000002</v>
      </c>
      <c r="D16" s="5">
        <v>52.891964000000002</v>
      </c>
      <c r="E16" s="5">
        <v>64.644000000000005</v>
      </c>
      <c r="F16" s="5">
        <v>75.900000000000006</v>
      </c>
      <c r="G16" s="5">
        <v>25.78</v>
      </c>
      <c r="H16" s="6">
        <v>18.05</v>
      </c>
      <c r="I16" s="7">
        <v>18.903151000000001</v>
      </c>
      <c r="J16" s="6">
        <v>-0.85315099999999999</v>
      </c>
      <c r="K16" t="str">
        <f t="shared" si="0"/>
        <v>Buy</v>
      </c>
    </row>
    <row r="17" spans="1:11" x14ac:dyDescent="0.25">
      <c r="A17">
        <v>15</v>
      </c>
      <c r="B17" s="2">
        <v>44013</v>
      </c>
      <c r="C17" s="5">
        <v>67.45496</v>
      </c>
      <c r="D17" s="5">
        <v>52.768692000000001</v>
      </c>
      <c r="E17" s="5">
        <v>64.504000000000005</v>
      </c>
      <c r="F17" s="5">
        <v>75.75</v>
      </c>
      <c r="G17" s="5">
        <v>26.41</v>
      </c>
      <c r="H17" s="6">
        <v>18.100000000000001</v>
      </c>
      <c r="I17" s="7">
        <v>19.446076999999999</v>
      </c>
      <c r="J17" s="6">
        <v>-1.346077</v>
      </c>
      <c r="K17" t="str">
        <f t="shared" si="0"/>
        <v>Buy</v>
      </c>
    </row>
    <row r="18" spans="1:11" x14ac:dyDescent="0.25">
      <c r="A18">
        <v>16</v>
      </c>
      <c r="B18" s="2">
        <v>44044</v>
      </c>
      <c r="C18" s="5">
        <v>78.661451999999997</v>
      </c>
      <c r="D18" s="5">
        <v>52.645420000000001</v>
      </c>
      <c r="E18" s="5">
        <v>64.358000000000004</v>
      </c>
      <c r="F18" s="5">
        <v>75.55</v>
      </c>
      <c r="G18" s="5">
        <v>26.41</v>
      </c>
      <c r="H18" s="6">
        <v>18.22</v>
      </c>
      <c r="I18" s="7">
        <v>20.090762999999999</v>
      </c>
      <c r="J18" s="6">
        <v>-1.870763</v>
      </c>
      <c r="K18" t="str">
        <f t="shared" si="0"/>
        <v>Buy</v>
      </c>
    </row>
    <row r="19" spans="1:11" x14ac:dyDescent="0.25">
      <c r="A19">
        <v>17</v>
      </c>
      <c r="B19" s="2">
        <v>44075</v>
      </c>
      <c r="C19" s="5">
        <v>87.265124999999998</v>
      </c>
      <c r="D19" s="5">
        <v>52.513930000000002</v>
      </c>
      <c r="E19" s="5">
        <v>64.206000000000003</v>
      </c>
      <c r="F19" s="5">
        <v>75.55</v>
      </c>
      <c r="G19" s="5">
        <v>26.41</v>
      </c>
      <c r="H19" s="6">
        <v>18.835000000000001</v>
      </c>
      <c r="I19" s="7">
        <v>20.864891</v>
      </c>
      <c r="J19" s="6">
        <v>-2.0298910000000001</v>
      </c>
      <c r="K19" t="str">
        <f t="shared" si="0"/>
        <v>Buy</v>
      </c>
    </row>
    <row r="20" spans="1:11" x14ac:dyDescent="0.25">
      <c r="A20">
        <v>18</v>
      </c>
      <c r="B20" s="2">
        <v>44105</v>
      </c>
      <c r="C20" s="5">
        <v>91.871128999999996</v>
      </c>
      <c r="D20" s="5">
        <v>52.374220999999999</v>
      </c>
      <c r="E20" s="5">
        <v>64.052000000000007</v>
      </c>
      <c r="F20" s="5">
        <v>75.599999999999994</v>
      </c>
      <c r="G20" s="5">
        <v>26.41</v>
      </c>
      <c r="H20" s="6">
        <v>19.538</v>
      </c>
      <c r="I20" s="7">
        <v>21.541716000000001</v>
      </c>
      <c r="J20" s="6">
        <v>-2.0037159999999998</v>
      </c>
      <c r="K20" t="str">
        <f t="shared" si="0"/>
        <v>Buy</v>
      </c>
    </row>
    <row r="21" spans="1:11" x14ac:dyDescent="0.25">
      <c r="A21">
        <v>19</v>
      </c>
      <c r="B21" s="2">
        <v>44136</v>
      </c>
      <c r="C21" s="5">
        <v>90.222291999999996</v>
      </c>
      <c r="D21" s="5">
        <v>52.226295</v>
      </c>
      <c r="E21" s="5">
        <v>63.89</v>
      </c>
      <c r="F21" s="5">
        <v>75.7</v>
      </c>
      <c r="G21" s="5">
        <v>26.41</v>
      </c>
      <c r="H21" s="6">
        <v>20.228000000000002</v>
      </c>
      <c r="I21" s="7">
        <v>21.898533</v>
      </c>
      <c r="J21" s="6">
        <v>-1.670533</v>
      </c>
      <c r="K21" t="str">
        <f t="shared" si="0"/>
        <v>Buy</v>
      </c>
    </row>
    <row r="22" spans="1:11" x14ac:dyDescent="0.25">
      <c r="A22">
        <v>20</v>
      </c>
      <c r="B22" s="2">
        <v>44166</v>
      </c>
      <c r="C22" s="5">
        <v>79.235645000000005</v>
      </c>
      <c r="D22" s="5">
        <v>52.111241</v>
      </c>
      <c r="E22" s="5">
        <v>63.73</v>
      </c>
      <c r="F22" s="5">
        <v>75.8</v>
      </c>
      <c r="G22" s="5">
        <v>26.41</v>
      </c>
      <c r="H22" s="6">
        <v>20.613</v>
      </c>
      <c r="I22" s="7">
        <v>21.723697999999999</v>
      </c>
      <c r="J22" s="6">
        <v>-1.110698</v>
      </c>
      <c r="K22" t="str">
        <f t="shared" si="0"/>
        <v>Buy</v>
      </c>
    </row>
    <row r="23" spans="1:11" x14ac:dyDescent="0.25">
      <c r="A23">
        <v>21</v>
      </c>
      <c r="B23" s="2">
        <v>44197</v>
      </c>
      <c r="C23" s="5">
        <v>65.997096999999997</v>
      </c>
      <c r="D23" s="5">
        <v>52.004404999999998</v>
      </c>
      <c r="E23" s="5">
        <v>63.573999999999998</v>
      </c>
      <c r="F23" s="5">
        <v>75.599999999999994</v>
      </c>
      <c r="G23" s="5">
        <v>26.41</v>
      </c>
      <c r="H23" s="6">
        <v>21.312999999999999</v>
      </c>
      <c r="I23" s="7">
        <v>20.299199999999999</v>
      </c>
      <c r="J23" s="6">
        <v>1.0138</v>
      </c>
      <c r="K23" t="str">
        <f t="shared" si="0"/>
        <v>SELL</v>
      </c>
    </row>
    <row r="24" spans="1:11" x14ac:dyDescent="0.25">
      <c r="A24">
        <v>22</v>
      </c>
      <c r="B24" s="2">
        <v>44228</v>
      </c>
      <c r="C24" s="5">
        <v>50.068393</v>
      </c>
      <c r="D24" s="5">
        <v>51.897568999999997</v>
      </c>
      <c r="E24" s="5">
        <v>63.423999999999999</v>
      </c>
      <c r="F24" s="5">
        <v>75.25</v>
      </c>
      <c r="G24" s="5">
        <v>26.41</v>
      </c>
      <c r="H24" s="6">
        <v>20.928000000000001</v>
      </c>
      <c r="I24" s="7">
        <v>19.847657999999999</v>
      </c>
      <c r="J24" s="6">
        <v>1.0803419999999999</v>
      </c>
      <c r="K24" t="str">
        <f t="shared" si="0"/>
        <v>SELL</v>
      </c>
    </row>
    <row r="25" spans="1:11" x14ac:dyDescent="0.25">
      <c r="A25">
        <v>23</v>
      </c>
      <c r="B25" s="2">
        <v>44256</v>
      </c>
      <c r="C25" s="5">
        <v>50.068393</v>
      </c>
      <c r="D25" s="5">
        <v>51.782514999999997</v>
      </c>
      <c r="E25" s="5">
        <v>63.28</v>
      </c>
      <c r="F25" s="5">
        <v>74.95</v>
      </c>
      <c r="G25" s="5">
        <v>26.41</v>
      </c>
      <c r="H25" s="6">
        <v>20.073</v>
      </c>
      <c r="I25" s="7">
        <v>19.323774</v>
      </c>
      <c r="J25" s="6">
        <v>0.74922599999999995</v>
      </c>
      <c r="K25" t="str">
        <f t="shared" si="0"/>
        <v>SELL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19.223923076923079</v>
      </c>
      <c r="J30" s="17">
        <f>+AVERAGE(I5:I17)</f>
        <v>19.671712538461541</v>
      </c>
      <c r="K30" s="14">
        <f>+I30-J30</f>
        <v>-0.44778946153846277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44E-191C-44DA-8296-4C2BA8B637F0}">
  <sheetPr codeName="Sheet11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f>+'11 Mar 2019'!B2</f>
        <v>43556</v>
      </c>
      <c r="C2" s="5">
        <v>39.844332999999999</v>
      </c>
      <c r="D2" s="5">
        <v>59.331837999999998</v>
      </c>
      <c r="E2" s="5">
        <v>62.4071</v>
      </c>
      <c r="F2" s="5">
        <v>72.650000000000006</v>
      </c>
      <c r="G2" s="5">
        <v>22.22</v>
      </c>
      <c r="H2" s="6">
        <v>16.209</v>
      </c>
      <c r="I2" s="7">
        <v>18.075602</v>
      </c>
      <c r="J2" s="6">
        <v>-1.8666020000000001</v>
      </c>
      <c r="K2" t="str">
        <f>+IF(J2&lt;0,"Buy","SELL")</f>
        <v>Buy</v>
      </c>
    </row>
    <row r="3" spans="1:11" x14ac:dyDescent="0.25">
      <c r="A3">
        <v>1</v>
      </c>
      <c r="B3" s="2">
        <f>+'11 Mar 2019'!B3</f>
        <v>43586</v>
      </c>
      <c r="C3" s="5">
        <v>47.56879</v>
      </c>
      <c r="D3" s="5">
        <v>58.942261999999999</v>
      </c>
      <c r="E3" s="5">
        <v>63.585099999999997</v>
      </c>
      <c r="F3" s="5">
        <v>71.7</v>
      </c>
      <c r="G3" s="5">
        <v>22.23</v>
      </c>
      <c r="H3" s="6">
        <v>16.266999999999999</v>
      </c>
      <c r="I3" s="7">
        <v>17.568331000000001</v>
      </c>
      <c r="J3" s="6">
        <v>-1.301331</v>
      </c>
      <c r="K3" t="str">
        <f t="shared" ref="K3:K25" si="0">+IF(J3&lt;0,"Buy","SELL")</f>
        <v>Buy</v>
      </c>
    </row>
    <row r="4" spans="1:11" x14ac:dyDescent="0.25">
      <c r="A4">
        <v>2</v>
      </c>
      <c r="B4" s="2">
        <f>+'11 Mar 2019'!B4</f>
        <v>43617</v>
      </c>
      <c r="C4" s="5">
        <v>58.018875000000001</v>
      </c>
      <c r="D4" s="5">
        <v>58.809469</v>
      </c>
      <c r="E4" s="5">
        <v>65.538200000000003</v>
      </c>
      <c r="F4" s="5">
        <v>72.5</v>
      </c>
      <c r="G4" s="5">
        <v>22.24</v>
      </c>
      <c r="H4" s="6">
        <v>16.381</v>
      </c>
      <c r="I4" s="7">
        <v>17.851990000000001</v>
      </c>
      <c r="J4" s="6">
        <v>-1.47099</v>
      </c>
      <c r="K4" t="str">
        <f t="shared" si="0"/>
        <v>Buy</v>
      </c>
    </row>
    <row r="5" spans="1:11" x14ac:dyDescent="0.25">
      <c r="A5">
        <v>3</v>
      </c>
      <c r="B5" s="2">
        <f>+'11 Mar 2019'!B5</f>
        <v>43647</v>
      </c>
      <c r="C5" s="5">
        <v>68.689959999999999</v>
      </c>
      <c r="D5" s="5">
        <v>58.23921</v>
      </c>
      <c r="E5" s="5">
        <v>66.420400000000001</v>
      </c>
      <c r="F5" s="5">
        <v>73.150000000000006</v>
      </c>
      <c r="G5" s="5">
        <v>22.26</v>
      </c>
      <c r="H5" s="6">
        <v>16.417000000000002</v>
      </c>
      <c r="I5" s="7">
        <v>18.348063</v>
      </c>
      <c r="J5" s="6">
        <v>-1.931063</v>
      </c>
      <c r="K5" t="str">
        <f t="shared" si="0"/>
        <v>Buy</v>
      </c>
    </row>
    <row r="6" spans="1:11" x14ac:dyDescent="0.25">
      <c r="A6">
        <v>4</v>
      </c>
      <c r="B6" s="2">
        <f>+'11 Mar 2019'!B6</f>
        <v>43678</v>
      </c>
      <c r="C6" s="5">
        <v>79.896451999999996</v>
      </c>
      <c r="D6" s="5">
        <v>57.662821999999998</v>
      </c>
      <c r="E6" s="5">
        <v>66.436000000000007</v>
      </c>
      <c r="F6" s="5">
        <v>74</v>
      </c>
      <c r="G6" s="5">
        <v>22.29</v>
      </c>
      <c r="H6" s="6">
        <v>16.617000000000001</v>
      </c>
      <c r="I6" s="7">
        <v>19.086373999999999</v>
      </c>
      <c r="J6" s="6">
        <v>-2.4693740000000002</v>
      </c>
      <c r="K6" t="str">
        <f t="shared" si="0"/>
        <v>Buy</v>
      </c>
    </row>
    <row r="7" spans="1:11" x14ac:dyDescent="0.25">
      <c r="A7">
        <v>5</v>
      </c>
      <c r="B7" s="2">
        <f>+'11 Mar 2019'!B7</f>
        <v>43709</v>
      </c>
      <c r="C7" s="5">
        <v>88.500124999999997</v>
      </c>
      <c r="D7" s="5">
        <v>57.112982000000002</v>
      </c>
      <c r="E7" s="5">
        <v>66.319999999999993</v>
      </c>
      <c r="F7" s="5">
        <v>74.650000000000006</v>
      </c>
      <c r="G7" s="5">
        <v>22.33</v>
      </c>
      <c r="H7" s="6">
        <v>17.047000000000001</v>
      </c>
      <c r="I7" s="7">
        <v>19.929319</v>
      </c>
      <c r="J7" s="6">
        <v>-2.8823189999999999</v>
      </c>
      <c r="K7" t="str">
        <f t="shared" si="0"/>
        <v>Buy</v>
      </c>
    </row>
    <row r="8" spans="1:11" x14ac:dyDescent="0.25">
      <c r="A8">
        <v>6</v>
      </c>
      <c r="B8" s="2">
        <f>+'11 Mar 2019'!B8</f>
        <v>43739</v>
      </c>
      <c r="C8" s="5">
        <v>93.106128999999996</v>
      </c>
      <c r="D8" s="5">
        <v>56.17595</v>
      </c>
      <c r="E8" s="5">
        <v>66.203999999999994</v>
      </c>
      <c r="F8" s="5">
        <v>75.45</v>
      </c>
      <c r="G8" s="5">
        <v>22.45</v>
      </c>
      <c r="H8" s="6">
        <v>18.199000000000002</v>
      </c>
      <c r="I8" s="7">
        <v>20.742495000000002</v>
      </c>
      <c r="J8" s="6">
        <v>-2.5434950000000001</v>
      </c>
      <c r="K8" t="str">
        <f t="shared" si="0"/>
        <v>Buy</v>
      </c>
    </row>
    <row r="9" spans="1:11" x14ac:dyDescent="0.25">
      <c r="A9">
        <v>7</v>
      </c>
      <c r="B9" s="2">
        <f>+'11 Mar 2019'!B9</f>
        <v>43770</v>
      </c>
      <c r="C9" s="5">
        <v>91.457291999999995</v>
      </c>
      <c r="D9" s="5">
        <v>55.282411000000003</v>
      </c>
      <c r="E9" s="5">
        <v>66.096000000000004</v>
      </c>
      <c r="F9" s="5">
        <v>76.25</v>
      </c>
      <c r="G9" s="5">
        <v>22.53</v>
      </c>
      <c r="H9" s="6">
        <v>20.085999999999999</v>
      </c>
      <c r="I9" s="7">
        <v>21.224346000000001</v>
      </c>
      <c r="J9" s="6">
        <v>-1.1383460000000001</v>
      </c>
      <c r="K9" t="str">
        <f t="shared" si="0"/>
        <v>Buy</v>
      </c>
    </row>
    <row r="10" spans="1:11" x14ac:dyDescent="0.25">
      <c r="A10">
        <v>8</v>
      </c>
      <c r="B10" s="2">
        <f>+'11 Mar 2019'!B10</f>
        <v>43800</v>
      </c>
      <c r="C10" s="5">
        <v>80.470645000000005</v>
      </c>
      <c r="D10" s="5">
        <v>54.492911999999997</v>
      </c>
      <c r="E10" s="5">
        <v>65.995999999999995</v>
      </c>
      <c r="F10" s="5">
        <v>77.05</v>
      </c>
      <c r="G10" s="5">
        <v>22.63</v>
      </c>
      <c r="H10" s="6">
        <v>20.555</v>
      </c>
      <c r="I10" s="7">
        <v>21.186098000000001</v>
      </c>
      <c r="J10" s="6">
        <v>-0.63109800000000005</v>
      </c>
      <c r="K10" t="str">
        <f t="shared" si="0"/>
        <v>Buy</v>
      </c>
    </row>
    <row r="11" spans="1:11" x14ac:dyDescent="0.25">
      <c r="A11">
        <v>9</v>
      </c>
      <c r="B11" s="2">
        <f>+'11 Mar 2019'!B11</f>
        <v>43831</v>
      </c>
      <c r="C11" s="5">
        <v>67.232096999999996</v>
      </c>
      <c r="D11" s="5">
        <v>54.401828000000002</v>
      </c>
      <c r="E11" s="5">
        <v>65.897999999999996</v>
      </c>
      <c r="F11" s="5">
        <v>77.25</v>
      </c>
      <c r="G11" s="5">
        <v>22.72</v>
      </c>
      <c r="H11" s="6">
        <v>20.695</v>
      </c>
      <c r="I11" s="7">
        <v>19.873042999999999</v>
      </c>
      <c r="J11" s="6">
        <v>0.82195700000000005</v>
      </c>
      <c r="K11" t="str">
        <f t="shared" si="0"/>
        <v>SELL</v>
      </c>
    </row>
    <row r="12" spans="1:11" x14ac:dyDescent="0.25">
      <c r="A12">
        <v>10</v>
      </c>
      <c r="B12" s="2">
        <f>+'11 Mar 2019'!B12</f>
        <v>43862</v>
      </c>
      <c r="C12" s="5">
        <v>51.067844999999998</v>
      </c>
      <c r="D12" s="5">
        <v>54.302464000000001</v>
      </c>
      <c r="E12" s="5">
        <v>65.796000000000006</v>
      </c>
      <c r="F12" s="5">
        <v>77.25</v>
      </c>
      <c r="G12" s="5">
        <v>22.91</v>
      </c>
      <c r="H12" s="6">
        <v>20.68</v>
      </c>
      <c r="I12" s="7">
        <v>19.663236999999999</v>
      </c>
      <c r="J12" s="6">
        <v>1.0167630000000001</v>
      </c>
      <c r="K12" t="str">
        <f t="shared" si="0"/>
        <v>SELL</v>
      </c>
    </row>
    <row r="13" spans="1:11" x14ac:dyDescent="0.25">
      <c r="A13">
        <v>11</v>
      </c>
      <c r="B13" s="2">
        <f>+'11 Mar 2019'!B13</f>
        <v>43891</v>
      </c>
      <c r="C13" s="5">
        <v>40.266089000000001</v>
      </c>
      <c r="D13" s="5">
        <v>54.203099999999999</v>
      </c>
      <c r="E13" s="5">
        <v>65.688000000000002</v>
      </c>
      <c r="F13" s="5">
        <v>77.25</v>
      </c>
      <c r="G13" s="5">
        <v>23.21</v>
      </c>
      <c r="H13" s="6">
        <v>20.25</v>
      </c>
      <c r="I13" s="7">
        <v>19.566977000000001</v>
      </c>
      <c r="J13" s="6">
        <v>0.68302300000000005</v>
      </c>
      <c r="K13" t="str">
        <f t="shared" si="0"/>
        <v>SELL</v>
      </c>
    </row>
    <row r="14" spans="1:11" x14ac:dyDescent="0.25">
      <c r="A14">
        <v>12</v>
      </c>
      <c r="B14" s="2">
        <f>+'11 Mar 2019'!B14</f>
        <v>43922</v>
      </c>
      <c r="C14" s="5">
        <v>39.116833</v>
      </c>
      <c r="D14" s="5">
        <v>54.078895000000003</v>
      </c>
      <c r="E14" s="5">
        <v>65.572000000000003</v>
      </c>
      <c r="F14" s="5">
        <v>76.7</v>
      </c>
      <c r="G14" s="5">
        <v>23.8</v>
      </c>
      <c r="H14" s="6">
        <v>19.091999999999999</v>
      </c>
      <c r="I14" s="7">
        <v>19.215472999999999</v>
      </c>
      <c r="J14" s="6">
        <v>-0.123473</v>
      </c>
      <c r="K14" t="str">
        <f t="shared" si="0"/>
        <v>Buy</v>
      </c>
    </row>
    <row r="15" spans="1:11" x14ac:dyDescent="0.25">
      <c r="A15">
        <v>13</v>
      </c>
      <c r="B15" s="2">
        <f>+'11 Mar 2019'!B15</f>
        <v>43952</v>
      </c>
      <c r="C15" s="5">
        <v>46.841290000000001</v>
      </c>
      <c r="D15" s="5">
        <v>53.938129000000004</v>
      </c>
      <c r="E15" s="5">
        <v>65.438000000000002</v>
      </c>
      <c r="F15" s="5">
        <v>76.2</v>
      </c>
      <c r="G15" s="5">
        <v>24.4</v>
      </c>
      <c r="H15" s="6">
        <v>18.122</v>
      </c>
      <c r="I15" s="7">
        <v>18.774635</v>
      </c>
      <c r="J15" s="6">
        <v>-0.65263499999999997</v>
      </c>
      <c r="K15" t="str">
        <f t="shared" si="0"/>
        <v>Buy</v>
      </c>
    </row>
    <row r="16" spans="1:11" x14ac:dyDescent="0.25">
      <c r="A16">
        <v>14</v>
      </c>
      <c r="B16" s="2">
        <f>+'11 Mar 2019'!B16</f>
        <v>43983</v>
      </c>
      <c r="C16" s="5">
        <v>57.291375000000002</v>
      </c>
      <c r="D16" s="5">
        <v>53.813924</v>
      </c>
      <c r="E16" s="5">
        <v>65.296000000000006</v>
      </c>
      <c r="F16" s="5">
        <v>75.7</v>
      </c>
      <c r="G16" s="5">
        <v>25</v>
      </c>
      <c r="H16" s="6">
        <v>17.817</v>
      </c>
      <c r="I16" s="7">
        <v>18.774408000000001</v>
      </c>
      <c r="J16" s="6">
        <v>-0.95740800000000004</v>
      </c>
      <c r="K16" t="str">
        <f t="shared" si="0"/>
        <v>Buy</v>
      </c>
    </row>
    <row r="17" spans="1:11" x14ac:dyDescent="0.25">
      <c r="A17">
        <v>15</v>
      </c>
      <c r="B17" s="2">
        <f>+'11 Mar 2019'!B17</f>
        <v>44013</v>
      </c>
      <c r="C17" s="5">
        <v>67.962459999999993</v>
      </c>
      <c r="D17" s="5">
        <v>53.689718999999997</v>
      </c>
      <c r="E17" s="5">
        <v>65.147999999999996</v>
      </c>
      <c r="F17" s="5">
        <v>75.5</v>
      </c>
      <c r="G17" s="5">
        <v>25.6</v>
      </c>
      <c r="H17" s="6">
        <v>17.797000000000001</v>
      </c>
      <c r="I17" s="7">
        <v>19.281130000000001</v>
      </c>
      <c r="J17" s="6">
        <v>-1.4841299999999999</v>
      </c>
      <c r="K17" t="str">
        <f t="shared" si="0"/>
        <v>Buy</v>
      </c>
    </row>
    <row r="18" spans="1:11" x14ac:dyDescent="0.25">
      <c r="A18">
        <v>16</v>
      </c>
      <c r="B18" s="2">
        <f>+'11 Mar 2019'!B18</f>
        <v>44044</v>
      </c>
      <c r="C18" s="5">
        <v>79.168952000000004</v>
      </c>
      <c r="D18" s="5">
        <v>53.557234000000001</v>
      </c>
      <c r="E18" s="5">
        <v>64.992000000000004</v>
      </c>
      <c r="F18" s="5">
        <v>75.25</v>
      </c>
      <c r="G18" s="5">
        <v>25.6</v>
      </c>
      <c r="H18" s="6">
        <v>17.902000000000001</v>
      </c>
      <c r="I18" s="7">
        <v>19.909063</v>
      </c>
      <c r="J18" s="6">
        <v>-2.007063</v>
      </c>
      <c r="K18" t="str">
        <f t="shared" si="0"/>
        <v>Buy</v>
      </c>
    </row>
    <row r="19" spans="1:11" x14ac:dyDescent="0.25">
      <c r="A19">
        <v>17</v>
      </c>
      <c r="B19" s="2">
        <f>+'11 Mar 2019'!B19</f>
        <v>44075</v>
      </c>
      <c r="C19" s="5">
        <v>87.772625000000005</v>
      </c>
      <c r="D19" s="5">
        <v>53.416468000000002</v>
      </c>
      <c r="E19" s="5">
        <v>64.831999999999994</v>
      </c>
      <c r="F19" s="5">
        <v>75.150000000000006</v>
      </c>
      <c r="G19" s="5">
        <v>25.6</v>
      </c>
      <c r="H19" s="6">
        <v>18.516999999999999</v>
      </c>
      <c r="I19" s="7">
        <v>20.676535000000001</v>
      </c>
      <c r="J19" s="6">
        <v>-2.159535</v>
      </c>
      <c r="K19" t="str">
        <f t="shared" si="0"/>
        <v>Buy</v>
      </c>
    </row>
    <row r="20" spans="1:11" x14ac:dyDescent="0.25">
      <c r="A20">
        <v>18</v>
      </c>
      <c r="B20" s="2">
        <f>+'11 Mar 2019'!B20</f>
        <v>44105</v>
      </c>
      <c r="C20" s="5">
        <v>92.378629000000004</v>
      </c>
      <c r="D20" s="5">
        <v>53.259141</v>
      </c>
      <c r="E20" s="5">
        <v>64.668000000000006</v>
      </c>
      <c r="F20" s="5">
        <v>75.25</v>
      </c>
      <c r="G20" s="5">
        <v>25.6</v>
      </c>
      <c r="H20" s="6">
        <v>19.231999999999999</v>
      </c>
      <c r="I20" s="7">
        <v>21.365756999999999</v>
      </c>
      <c r="J20" s="6">
        <v>-2.1337570000000001</v>
      </c>
      <c r="K20" t="str">
        <f t="shared" si="0"/>
        <v>Buy</v>
      </c>
    </row>
    <row r="21" spans="1:11" x14ac:dyDescent="0.25">
      <c r="A21">
        <v>19</v>
      </c>
      <c r="B21" s="2">
        <f>+'11 Mar 2019'!B21</f>
        <v>44136</v>
      </c>
      <c r="C21" s="5">
        <v>90.729792000000003</v>
      </c>
      <c r="D21" s="5">
        <v>53.110095000000001</v>
      </c>
      <c r="E21" s="5">
        <v>64.498000000000005</v>
      </c>
      <c r="F21" s="5">
        <v>75.3</v>
      </c>
      <c r="G21" s="5">
        <v>25.6</v>
      </c>
      <c r="H21" s="6">
        <v>19.917000000000002</v>
      </c>
      <c r="I21" s="7">
        <v>21.722989999999999</v>
      </c>
      <c r="J21" s="6">
        <v>-1.80599</v>
      </c>
      <c r="K21" t="str">
        <f t="shared" si="0"/>
        <v>Buy</v>
      </c>
    </row>
    <row r="22" spans="1:11" x14ac:dyDescent="0.25">
      <c r="A22">
        <v>20</v>
      </c>
      <c r="B22" s="2">
        <f>+'11 Mar 2019'!B22</f>
        <v>44166</v>
      </c>
      <c r="C22" s="5">
        <v>79.743144999999998</v>
      </c>
      <c r="D22" s="5">
        <v>52.985889999999998</v>
      </c>
      <c r="E22" s="5">
        <v>64.328000000000003</v>
      </c>
      <c r="F22" s="5">
        <v>75.400000000000006</v>
      </c>
      <c r="G22" s="5">
        <v>25.6</v>
      </c>
      <c r="H22" s="6">
        <v>20.302</v>
      </c>
      <c r="I22" s="7">
        <v>21.542099</v>
      </c>
      <c r="J22" s="6">
        <v>-1.2400990000000001</v>
      </c>
      <c r="K22" t="str">
        <f t="shared" si="0"/>
        <v>Buy</v>
      </c>
    </row>
    <row r="23" spans="1:11" x14ac:dyDescent="0.25">
      <c r="A23">
        <v>21</v>
      </c>
      <c r="B23" s="2">
        <f>+'11 Mar 2019'!B23</f>
        <v>44197</v>
      </c>
      <c r="C23" s="5">
        <v>66.504597000000004</v>
      </c>
      <c r="D23" s="5">
        <v>52.869965999999998</v>
      </c>
      <c r="E23" s="5">
        <v>64.162000000000006</v>
      </c>
      <c r="F23" s="5">
        <v>75.25</v>
      </c>
      <c r="G23" s="5">
        <v>25.6</v>
      </c>
      <c r="H23" s="6">
        <v>21.021999999999998</v>
      </c>
      <c r="I23" s="7">
        <v>20.150493999999998</v>
      </c>
      <c r="J23" s="6">
        <v>0.871506</v>
      </c>
      <c r="K23" t="str">
        <f t="shared" si="0"/>
        <v>SELL</v>
      </c>
    </row>
    <row r="24" spans="1:11" x14ac:dyDescent="0.25">
      <c r="A24">
        <v>22</v>
      </c>
      <c r="B24" s="2">
        <f>+'11 Mar 2019'!B24</f>
        <v>44228</v>
      </c>
      <c r="C24" s="5">
        <v>50.575893000000001</v>
      </c>
      <c r="D24" s="5">
        <v>52.754041000000001</v>
      </c>
      <c r="E24" s="5">
        <v>64.001999999999995</v>
      </c>
      <c r="F24" s="5">
        <v>75</v>
      </c>
      <c r="G24" s="5">
        <v>25.6</v>
      </c>
      <c r="H24" s="6">
        <v>20.641999999999999</v>
      </c>
      <c r="I24" s="7">
        <v>19.711113000000001</v>
      </c>
      <c r="J24" s="6">
        <v>0.93088700000000002</v>
      </c>
      <c r="K24" t="str">
        <f t="shared" si="0"/>
        <v>SELL</v>
      </c>
    </row>
    <row r="25" spans="1:11" x14ac:dyDescent="0.25">
      <c r="A25">
        <v>23</v>
      </c>
      <c r="B25" s="2">
        <f>+'11 Mar 2019'!B25</f>
        <v>44256</v>
      </c>
      <c r="C25" s="5">
        <v>50.575893000000001</v>
      </c>
      <c r="D25" s="5">
        <v>52.638115999999997</v>
      </c>
      <c r="E25" s="5">
        <v>63.851999999999997</v>
      </c>
      <c r="F25" s="5">
        <v>74.7</v>
      </c>
      <c r="G25" s="5">
        <v>25.6</v>
      </c>
      <c r="H25" s="6">
        <v>19.812000000000001</v>
      </c>
      <c r="I25" s="7">
        <v>19.167494000000001</v>
      </c>
      <c r="J25" s="6">
        <v>0.64450600000000002</v>
      </c>
      <c r="K25" t="str">
        <f t="shared" si="0"/>
        <v>SELL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18.721076923076922</v>
      </c>
      <c r="J30" s="17">
        <f>+AVERAGE(I5:I17)</f>
        <v>19.666584461538459</v>
      </c>
      <c r="K30" s="14">
        <f>+I30-J30</f>
        <v>-0.94550753846153768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7558-C7C5-418F-97DA-351FBF988DC3}">
  <sheetPr codeName="Sheet12"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f>+'13 Mar 2019'!B2</f>
        <v>43556</v>
      </c>
      <c r="C2" s="5">
        <v>39.749333</v>
      </c>
      <c r="D2" s="5">
        <v>59.811048</v>
      </c>
      <c r="E2" s="5">
        <v>62.641800000000003</v>
      </c>
      <c r="F2" s="5">
        <v>71.8</v>
      </c>
      <c r="G2" s="5">
        <v>22.17</v>
      </c>
      <c r="H2" s="6">
        <v>15.725</v>
      </c>
      <c r="I2" s="7">
        <v>18.061316999999999</v>
      </c>
      <c r="J2" s="6">
        <v>-2.3363170000000002</v>
      </c>
      <c r="K2" t="str">
        <f>+IF(J2&lt;0,"Buy","SELL")</f>
        <v>Buy</v>
      </c>
    </row>
    <row r="3" spans="1:11" x14ac:dyDescent="0.25">
      <c r="A3">
        <v>1</v>
      </c>
      <c r="B3" s="2">
        <f>+'13 Mar 2019'!B3</f>
        <v>43586</v>
      </c>
      <c r="C3" s="5">
        <v>47.473790000000001</v>
      </c>
      <c r="D3" s="5">
        <v>59.420940999999999</v>
      </c>
      <c r="E3" s="5">
        <v>64.058499999999995</v>
      </c>
      <c r="F3" s="5">
        <v>70.599999999999994</v>
      </c>
      <c r="G3" s="5">
        <v>22.18</v>
      </c>
      <c r="H3" s="6">
        <v>15.78</v>
      </c>
      <c r="I3" s="7">
        <v>17.572109000000001</v>
      </c>
      <c r="J3" s="6">
        <v>-1.792109</v>
      </c>
      <c r="K3" t="str">
        <f t="shared" ref="K3:K25" si="0">+IF(J3&lt;0,"Buy","SELL")</f>
        <v>Buy</v>
      </c>
    </row>
    <row r="4" spans="1:11" x14ac:dyDescent="0.25">
      <c r="A4">
        <v>2</v>
      </c>
      <c r="B4" s="2">
        <f>+'13 Mar 2019'!B4</f>
        <v>43617</v>
      </c>
      <c r="C4" s="5">
        <v>57.923875000000002</v>
      </c>
      <c r="D4" s="5">
        <v>59.288815999999997</v>
      </c>
      <c r="E4" s="5">
        <v>66.138400000000004</v>
      </c>
      <c r="F4" s="5">
        <v>71.25</v>
      </c>
      <c r="G4" s="5">
        <v>22.19</v>
      </c>
      <c r="H4" s="6">
        <v>15.901</v>
      </c>
      <c r="I4" s="7">
        <v>17.855761999999999</v>
      </c>
      <c r="J4" s="6">
        <v>-1.9547620000000001</v>
      </c>
      <c r="K4" t="str">
        <f t="shared" si="0"/>
        <v>Buy</v>
      </c>
    </row>
    <row r="5" spans="1:11" x14ac:dyDescent="0.25">
      <c r="A5">
        <v>3</v>
      </c>
      <c r="B5" s="2">
        <f>+'13 Mar 2019'!B5</f>
        <v>43647</v>
      </c>
      <c r="C5" s="5">
        <v>68.59496</v>
      </c>
      <c r="D5" s="5">
        <v>58.708894000000001</v>
      </c>
      <c r="E5" s="5">
        <v>67.160700000000006</v>
      </c>
      <c r="F5" s="5">
        <v>72</v>
      </c>
      <c r="G5" s="5">
        <v>22.21</v>
      </c>
      <c r="H5" s="6">
        <v>15.904999999999999</v>
      </c>
      <c r="I5" s="7">
        <v>18.381723000000001</v>
      </c>
      <c r="J5" s="6">
        <v>-2.4767229999999998</v>
      </c>
      <c r="K5" t="str">
        <f t="shared" si="0"/>
        <v>Buy</v>
      </c>
    </row>
    <row r="6" spans="1:11" x14ac:dyDescent="0.25">
      <c r="A6">
        <v>4</v>
      </c>
      <c r="B6" s="2">
        <f>+'13 Mar 2019'!B6</f>
        <v>43678</v>
      </c>
      <c r="C6" s="5">
        <v>79.801451999999998</v>
      </c>
      <c r="D6" s="5">
        <v>58.122903000000001</v>
      </c>
      <c r="E6" s="5">
        <v>67.31</v>
      </c>
      <c r="F6" s="5">
        <v>72.849999999999994</v>
      </c>
      <c r="G6" s="5">
        <v>22.25</v>
      </c>
      <c r="H6" s="6">
        <v>16.094999999999999</v>
      </c>
      <c r="I6" s="7">
        <v>19.129854000000002</v>
      </c>
      <c r="J6" s="6">
        <v>-3.0348540000000002</v>
      </c>
      <c r="K6" t="str">
        <f t="shared" si="0"/>
        <v>Buy</v>
      </c>
    </row>
    <row r="7" spans="1:11" x14ac:dyDescent="0.25">
      <c r="A7">
        <v>5</v>
      </c>
      <c r="B7" s="2">
        <f>+'13 Mar 2019'!B7</f>
        <v>43709</v>
      </c>
      <c r="C7" s="5">
        <v>88.405124999999998</v>
      </c>
      <c r="D7" s="5">
        <v>57.563484000000003</v>
      </c>
      <c r="E7" s="5">
        <v>67.188000000000002</v>
      </c>
      <c r="F7" s="5">
        <v>73.45</v>
      </c>
      <c r="G7" s="5">
        <v>22.28</v>
      </c>
      <c r="H7" s="6">
        <v>16.565000000000001</v>
      </c>
      <c r="I7" s="7">
        <v>19.946940999999999</v>
      </c>
      <c r="J7" s="6">
        <v>-3.3819409999999999</v>
      </c>
      <c r="K7" t="str">
        <f t="shared" si="0"/>
        <v>Buy</v>
      </c>
    </row>
    <row r="8" spans="1:11" x14ac:dyDescent="0.25">
      <c r="A8">
        <v>6</v>
      </c>
      <c r="B8" s="2">
        <f>+'13 Mar 2019'!B8</f>
        <v>43739</v>
      </c>
      <c r="C8" s="5">
        <v>93.011128999999997</v>
      </c>
      <c r="D8" s="5">
        <v>56.615760000000002</v>
      </c>
      <c r="E8" s="5">
        <v>67.063999999999993</v>
      </c>
      <c r="F8" s="5">
        <v>74.2</v>
      </c>
      <c r="G8" s="5">
        <v>22.4</v>
      </c>
      <c r="H8" s="6">
        <v>17.788</v>
      </c>
      <c r="I8" s="7">
        <v>20.734283000000001</v>
      </c>
      <c r="J8" s="6">
        <v>-2.9462830000000002</v>
      </c>
      <c r="K8" t="str">
        <f t="shared" si="0"/>
        <v>Buy</v>
      </c>
    </row>
    <row r="9" spans="1:11" x14ac:dyDescent="0.25">
      <c r="A9">
        <v>7</v>
      </c>
      <c r="B9" s="2">
        <f>+'13 Mar 2019'!B9</f>
        <v>43770</v>
      </c>
      <c r="C9" s="5">
        <v>91.362291999999997</v>
      </c>
      <c r="D9" s="5">
        <v>55.711888000000002</v>
      </c>
      <c r="E9" s="5">
        <v>66.945999999999998</v>
      </c>
      <c r="F9" s="5">
        <v>74.95</v>
      </c>
      <c r="G9" s="5">
        <v>22.49</v>
      </c>
      <c r="H9" s="6">
        <v>19.728999999999999</v>
      </c>
      <c r="I9" s="7">
        <v>21.196117000000001</v>
      </c>
      <c r="J9" s="6">
        <v>-1.467117</v>
      </c>
      <c r="K9" t="str">
        <f t="shared" si="0"/>
        <v>Buy</v>
      </c>
    </row>
    <row r="10" spans="1:11" x14ac:dyDescent="0.25">
      <c r="A10">
        <v>8</v>
      </c>
      <c r="B10" s="2">
        <f>+'13 Mar 2019'!B10</f>
        <v>43800</v>
      </c>
      <c r="C10" s="5">
        <v>80.375645000000006</v>
      </c>
      <c r="D10" s="5">
        <v>54.904029000000001</v>
      </c>
      <c r="E10" s="5">
        <v>66.834000000000003</v>
      </c>
      <c r="F10" s="5">
        <v>75.7</v>
      </c>
      <c r="G10" s="5">
        <v>22.58</v>
      </c>
      <c r="H10" s="6">
        <v>20.169</v>
      </c>
      <c r="I10" s="7">
        <v>21.136126000000001</v>
      </c>
      <c r="J10" s="6">
        <v>-0.96712600000000004</v>
      </c>
      <c r="K10" t="str">
        <f t="shared" si="0"/>
        <v>Buy</v>
      </c>
    </row>
    <row r="11" spans="1:11" x14ac:dyDescent="0.25">
      <c r="A11">
        <v>9</v>
      </c>
      <c r="B11" s="2">
        <f>+'13 Mar 2019'!B11</f>
        <v>43831</v>
      </c>
      <c r="C11" s="5">
        <v>67.137096999999997</v>
      </c>
      <c r="D11" s="5">
        <v>54.813374000000003</v>
      </c>
      <c r="E11" s="5">
        <v>66.725999999999999</v>
      </c>
      <c r="F11" s="5">
        <v>75.849999999999994</v>
      </c>
      <c r="G11" s="5">
        <v>22.67</v>
      </c>
      <c r="H11" s="6">
        <v>20.334</v>
      </c>
      <c r="I11" s="7">
        <v>19.906528000000002</v>
      </c>
      <c r="J11" s="6">
        <v>0.42747200000000002</v>
      </c>
      <c r="K11" t="str">
        <f t="shared" si="0"/>
        <v>SELL</v>
      </c>
    </row>
    <row r="12" spans="1:11" x14ac:dyDescent="0.25">
      <c r="A12">
        <v>10</v>
      </c>
      <c r="B12" s="2">
        <f>+'13 Mar 2019'!B12</f>
        <v>43862</v>
      </c>
      <c r="C12" s="5">
        <v>50.972845</v>
      </c>
      <c r="D12" s="5">
        <v>54.706235999999997</v>
      </c>
      <c r="E12" s="5">
        <v>66.614000000000004</v>
      </c>
      <c r="F12" s="5">
        <v>75.95</v>
      </c>
      <c r="G12" s="5">
        <v>22.83</v>
      </c>
      <c r="H12" s="6">
        <v>20.373999999999999</v>
      </c>
      <c r="I12" s="7">
        <v>19.704155</v>
      </c>
      <c r="J12" s="6">
        <v>0.66984500000000002</v>
      </c>
      <c r="K12" t="str">
        <f t="shared" si="0"/>
        <v>SELL</v>
      </c>
    </row>
    <row r="13" spans="1:11" x14ac:dyDescent="0.25">
      <c r="A13">
        <v>11</v>
      </c>
      <c r="B13" s="2">
        <f>+'13 Mar 2019'!B13</f>
        <v>43891</v>
      </c>
      <c r="C13" s="5">
        <v>40.171089000000002</v>
      </c>
      <c r="D13" s="5">
        <v>54.582616000000002</v>
      </c>
      <c r="E13" s="5">
        <v>66.492000000000004</v>
      </c>
      <c r="F13" s="5">
        <v>75.95</v>
      </c>
      <c r="G13" s="5">
        <v>23.13</v>
      </c>
      <c r="H13" s="6">
        <v>19.954000000000001</v>
      </c>
      <c r="I13" s="7">
        <v>19.592061999999999</v>
      </c>
      <c r="J13" s="6">
        <v>0.36193799999999998</v>
      </c>
      <c r="K13" t="str">
        <f t="shared" si="0"/>
        <v>SELL</v>
      </c>
    </row>
    <row r="14" spans="1:11" x14ac:dyDescent="0.25">
      <c r="A14">
        <v>12</v>
      </c>
      <c r="B14" s="2">
        <f>+'13 Mar 2019'!B14</f>
        <v>43922</v>
      </c>
      <c r="C14" s="5">
        <v>39.021833000000001</v>
      </c>
      <c r="D14" s="5">
        <v>54.458995000000002</v>
      </c>
      <c r="E14" s="5">
        <v>66.364000000000004</v>
      </c>
      <c r="F14" s="5">
        <v>75.349999999999994</v>
      </c>
      <c r="G14" s="5">
        <v>23.72</v>
      </c>
      <c r="H14" s="6">
        <v>18.829000000000001</v>
      </c>
      <c r="I14" s="7">
        <v>19.231556000000001</v>
      </c>
      <c r="J14" s="6">
        <v>-0.40255600000000002</v>
      </c>
      <c r="K14" t="str">
        <f t="shared" si="0"/>
        <v>Buy</v>
      </c>
    </row>
    <row r="15" spans="1:11" x14ac:dyDescent="0.25">
      <c r="A15">
        <v>13</v>
      </c>
      <c r="B15" s="2">
        <f>+'13 Mar 2019'!B15</f>
        <v>43952</v>
      </c>
      <c r="C15" s="5">
        <v>46.746290000000002</v>
      </c>
      <c r="D15" s="5">
        <v>54.302408999999997</v>
      </c>
      <c r="E15" s="5">
        <v>66.218000000000004</v>
      </c>
      <c r="F15" s="5">
        <v>74.75</v>
      </c>
      <c r="G15" s="5">
        <v>24.32</v>
      </c>
      <c r="H15" s="6">
        <v>17.864000000000001</v>
      </c>
      <c r="I15" s="7">
        <v>18.766787999999998</v>
      </c>
      <c r="J15" s="6">
        <v>-0.90278800000000003</v>
      </c>
      <c r="K15" t="str">
        <f t="shared" si="0"/>
        <v>Buy</v>
      </c>
    </row>
    <row r="16" spans="1:11" x14ac:dyDescent="0.25">
      <c r="A16">
        <v>14</v>
      </c>
      <c r="B16" s="2">
        <f>+'13 Mar 2019'!B16</f>
        <v>43983</v>
      </c>
      <c r="C16" s="5">
        <v>57.196375000000003</v>
      </c>
      <c r="D16" s="5">
        <v>54.178787999999997</v>
      </c>
      <c r="E16" s="5">
        <v>66.063999999999993</v>
      </c>
      <c r="F16" s="5">
        <v>74.150000000000006</v>
      </c>
      <c r="G16" s="5">
        <v>24.92</v>
      </c>
      <c r="H16" s="6">
        <v>17.553999999999998</v>
      </c>
      <c r="I16" s="7">
        <v>18.732222</v>
      </c>
      <c r="J16" s="6">
        <v>-1.1782220000000001</v>
      </c>
      <c r="K16" t="str">
        <f t="shared" si="0"/>
        <v>Buy</v>
      </c>
    </row>
    <row r="17" spans="1:11" x14ac:dyDescent="0.25">
      <c r="A17">
        <v>15</v>
      </c>
      <c r="B17" s="2">
        <f>+'13 Mar 2019'!B17</f>
        <v>44013</v>
      </c>
      <c r="C17" s="5">
        <v>67.867459999999994</v>
      </c>
      <c r="D17" s="5">
        <v>54.046925999999999</v>
      </c>
      <c r="E17" s="5">
        <v>65.903999999999996</v>
      </c>
      <c r="F17" s="5">
        <v>74</v>
      </c>
      <c r="G17" s="5">
        <v>25.52</v>
      </c>
      <c r="H17" s="6">
        <v>17.518999999999998</v>
      </c>
      <c r="I17" s="7">
        <v>19.222321999999998</v>
      </c>
      <c r="J17" s="6">
        <v>-1.703322</v>
      </c>
      <c r="K17" t="str">
        <f t="shared" si="0"/>
        <v>Buy</v>
      </c>
    </row>
    <row r="18" spans="1:11" x14ac:dyDescent="0.25">
      <c r="A18">
        <v>16</v>
      </c>
      <c r="B18" s="2">
        <f>+'13 Mar 2019'!B18</f>
        <v>44044</v>
      </c>
      <c r="C18" s="5">
        <v>79.073952000000006</v>
      </c>
      <c r="D18" s="5">
        <v>53.915064000000001</v>
      </c>
      <c r="E18" s="5">
        <v>65.742000000000004</v>
      </c>
      <c r="F18" s="5">
        <v>73.650000000000006</v>
      </c>
      <c r="G18" s="5">
        <v>25.52</v>
      </c>
      <c r="H18" s="6">
        <v>17.603999999999999</v>
      </c>
      <c r="I18" s="7">
        <v>19.820613999999999</v>
      </c>
      <c r="J18" s="6">
        <v>-2.2166139999999999</v>
      </c>
      <c r="K18" t="str">
        <f t="shared" si="0"/>
        <v>Buy</v>
      </c>
    </row>
    <row r="19" spans="1:11" x14ac:dyDescent="0.25">
      <c r="A19">
        <v>17</v>
      </c>
      <c r="B19" s="2">
        <f>+'13 Mar 2019'!B19</f>
        <v>44075</v>
      </c>
      <c r="C19" s="5">
        <v>87.677625000000006</v>
      </c>
      <c r="D19" s="5">
        <v>53.766719999999999</v>
      </c>
      <c r="E19" s="5">
        <v>65.573999999999998</v>
      </c>
      <c r="F19" s="5">
        <v>73.55</v>
      </c>
      <c r="G19" s="5">
        <v>25.52</v>
      </c>
      <c r="H19" s="6">
        <v>18.259</v>
      </c>
      <c r="I19" s="7">
        <v>20.579977</v>
      </c>
      <c r="J19" s="6">
        <v>-2.3209770000000001</v>
      </c>
      <c r="K19" t="str">
        <f t="shared" si="0"/>
        <v>Buy</v>
      </c>
    </row>
    <row r="20" spans="1:11" x14ac:dyDescent="0.25">
      <c r="A20">
        <v>18</v>
      </c>
      <c r="B20" s="2">
        <f>+'13 Mar 2019'!B20</f>
        <v>44105</v>
      </c>
      <c r="C20" s="5">
        <v>92.283629000000005</v>
      </c>
      <c r="D20" s="5">
        <v>53.601891999999999</v>
      </c>
      <c r="E20" s="5">
        <v>65.403999999999996</v>
      </c>
      <c r="F20" s="5">
        <v>73.650000000000006</v>
      </c>
      <c r="G20" s="5">
        <v>25.52</v>
      </c>
      <c r="H20" s="6">
        <v>19.018999999999998</v>
      </c>
      <c r="I20" s="7">
        <v>21.261686000000001</v>
      </c>
      <c r="J20" s="6">
        <v>-2.242686</v>
      </c>
      <c r="K20" t="str">
        <f t="shared" si="0"/>
        <v>Buy</v>
      </c>
    </row>
    <row r="21" spans="1:11" x14ac:dyDescent="0.25">
      <c r="A21">
        <v>19</v>
      </c>
      <c r="B21" s="2">
        <f>+'13 Mar 2019'!B21</f>
        <v>44136</v>
      </c>
      <c r="C21" s="5">
        <v>90.634792000000004</v>
      </c>
      <c r="D21" s="5">
        <v>53.437064999999997</v>
      </c>
      <c r="E21" s="5">
        <v>65.224000000000004</v>
      </c>
      <c r="F21" s="5">
        <v>73.7</v>
      </c>
      <c r="G21" s="5">
        <v>25.52</v>
      </c>
      <c r="H21" s="6">
        <v>19.734000000000002</v>
      </c>
      <c r="I21" s="7">
        <v>21.606618999999998</v>
      </c>
      <c r="J21" s="6">
        <v>-1.872619</v>
      </c>
      <c r="K21" t="str">
        <f t="shared" si="0"/>
        <v>Buy</v>
      </c>
    </row>
    <row r="22" spans="1:11" x14ac:dyDescent="0.25">
      <c r="A22">
        <v>20</v>
      </c>
      <c r="B22" s="2">
        <f>+'13 Mar 2019'!B22</f>
        <v>44166</v>
      </c>
      <c r="C22" s="5">
        <v>79.648145</v>
      </c>
      <c r="D22" s="5">
        <v>53.305202999999999</v>
      </c>
      <c r="E22" s="5">
        <v>65.043999999999997</v>
      </c>
      <c r="F22" s="5">
        <v>73.8</v>
      </c>
      <c r="G22" s="5">
        <v>25.52</v>
      </c>
      <c r="H22" s="6">
        <v>20.109000000000002</v>
      </c>
      <c r="I22" s="7">
        <v>21.415768</v>
      </c>
      <c r="J22" s="6">
        <v>-1.3067679999999999</v>
      </c>
      <c r="K22" t="str">
        <f t="shared" si="0"/>
        <v>Buy</v>
      </c>
    </row>
    <row r="23" spans="1:11" x14ac:dyDescent="0.25">
      <c r="A23">
        <v>21</v>
      </c>
      <c r="B23" s="2">
        <f>+'13 Mar 2019'!B23</f>
        <v>44197</v>
      </c>
      <c r="C23" s="5">
        <v>66.409597000000005</v>
      </c>
      <c r="D23" s="5">
        <v>53.181581999999999</v>
      </c>
      <c r="E23" s="5">
        <v>64.866</v>
      </c>
      <c r="F23" s="5">
        <v>73.7</v>
      </c>
      <c r="G23" s="5">
        <v>25.52</v>
      </c>
      <c r="H23" s="6">
        <v>20.771999999999998</v>
      </c>
      <c r="I23" s="7">
        <v>20.127936999999999</v>
      </c>
      <c r="J23" s="6">
        <v>0.64406300000000005</v>
      </c>
      <c r="K23" t="str">
        <f t="shared" si="0"/>
        <v>SELL</v>
      </c>
    </row>
    <row r="24" spans="1:11" x14ac:dyDescent="0.25">
      <c r="A24">
        <v>22</v>
      </c>
      <c r="B24" s="2">
        <f>+'13 Mar 2019'!B24</f>
        <v>44228</v>
      </c>
      <c r="C24" s="5">
        <v>50.480893000000002</v>
      </c>
      <c r="D24" s="5">
        <v>53.049720000000001</v>
      </c>
      <c r="E24" s="5">
        <v>64.691999999999993</v>
      </c>
      <c r="F24" s="5">
        <v>73.55</v>
      </c>
      <c r="G24" s="5">
        <v>25.52</v>
      </c>
      <c r="H24" s="6">
        <v>20.367000000000001</v>
      </c>
      <c r="I24" s="7">
        <v>19.691202000000001</v>
      </c>
      <c r="J24" s="6">
        <v>0.67579800000000001</v>
      </c>
      <c r="K24" t="str">
        <f t="shared" si="0"/>
        <v>SELL</v>
      </c>
    </row>
    <row r="25" spans="1:11" x14ac:dyDescent="0.25">
      <c r="A25">
        <v>23</v>
      </c>
      <c r="B25" s="2">
        <f>+'13 Mar 2019'!B25</f>
        <v>44256</v>
      </c>
      <c r="C25" s="5">
        <v>50.480893000000002</v>
      </c>
      <c r="D25" s="5">
        <v>52.917858000000003</v>
      </c>
      <c r="E25" s="5">
        <v>64.525999999999996</v>
      </c>
      <c r="F25" s="5">
        <v>73.349999999999994</v>
      </c>
      <c r="G25" s="5">
        <v>25.52</v>
      </c>
      <c r="H25" s="6">
        <v>19.536999999999999</v>
      </c>
      <c r="I25" s="7">
        <v>19.145821000000002</v>
      </c>
      <c r="J25" s="6">
        <v>0.391179</v>
      </c>
      <c r="K25" t="str">
        <f t="shared" si="0"/>
        <v>SELL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18.359923076923078</v>
      </c>
      <c r="J30" s="17">
        <f>+AVERAGE(I5:I17)</f>
        <v>19.667744384615386</v>
      </c>
      <c r="K30" s="14">
        <f>+I30-J30</f>
        <v>-1.3078213076923078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2126-C4B8-4D43-8153-46E3DDB2985D}">
  <sheetPr>
    <pageSetUpPr fitToPage="1"/>
  </sheetPr>
  <dimension ref="A1:K30"/>
  <sheetViews>
    <sheetView workbookViewId="0"/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f>+'14 Mar 2019'!B2</f>
        <v>43556</v>
      </c>
      <c r="C2" s="5">
        <v>39.924332999999997</v>
      </c>
      <c r="D2" s="5">
        <v>59.001300000000001</v>
      </c>
      <c r="E2" s="5">
        <v>62.645600000000002</v>
      </c>
      <c r="F2" s="5">
        <v>71.400000000000006</v>
      </c>
      <c r="G2" s="5">
        <v>21.71</v>
      </c>
      <c r="H2" s="6">
        <v>14.98</v>
      </c>
      <c r="I2" s="7">
        <v>17.849993000000001</v>
      </c>
      <c r="J2" s="6">
        <v>-2.869993</v>
      </c>
      <c r="K2" t="str">
        <f>+IF(J2&lt;0,"Buy","SELL")</f>
        <v>Buy</v>
      </c>
    </row>
    <row r="3" spans="1:11" x14ac:dyDescent="0.25">
      <c r="A3">
        <v>1</v>
      </c>
      <c r="B3" s="2">
        <f>+'14 Mar 2019'!B3</f>
        <v>43586</v>
      </c>
      <c r="C3" s="5">
        <v>47.648789999999998</v>
      </c>
      <c r="D3" s="5">
        <v>58.741062999999997</v>
      </c>
      <c r="E3" s="5">
        <v>64.123199999999997</v>
      </c>
      <c r="F3" s="5">
        <v>69.650000000000006</v>
      </c>
      <c r="G3" s="5">
        <v>21.72</v>
      </c>
      <c r="H3" s="6">
        <v>15.016</v>
      </c>
      <c r="I3" s="7">
        <v>17.302420000000001</v>
      </c>
      <c r="J3" s="6">
        <v>-2.2864200000000001</v>
      </c>
      <c r="K3" t="str">
        <f t="shared" ref="K3:K25" si="0">+IF(J3&lt;0,"Buy","SELL")</f>
        <v>Buy</v>
      </c>
    </row>
    <row r="4" spans="1:11" x14ac:dyDescent="0.25">
      <c r="A4">
        <v>2</v>
      </c>
      <c r="B4" s="2">
        <f>+'14 Mar 2019'!B4</f>
        <v>43617</v>
      </c>
      <c r="C4" s="5">
        <v>58.098875</v>
      </c>
      <c r="D4" s="5">
        <v>58.596693999999999</v>
      </c>
      <c r="E4" s="5">
        <v>65.974599999999995</v>
      </c>
      <c r="F4" s="5">
        <v>70.400000000000006</v>
      </c>
      <c r="G4" s="5">
        <v>21.73</v>
      </c>
      <c r="H4" s="6">
        <v>15.102</v>
      </c>
      <c r="I4" s="7">
        <v>17.501472</v>
      </c>
      <c r="J4" s="6">
        <v>-2.3994719999999998</v>
      </c>
      <c r="K4" t="str">
        <f t="shared" si="0"/>
        <v>Buy</v>
      </c>
    </row>
    <row r="5" spans="1:11" x14ac:dyDescent="0.25">
      <c r="A5">
        <v>3</v>
      </c>
      <c r="B5" s="2">
        <f>+'14 Mar 2019'!B5</f>
        <v>43647</v>
      </c>
      <c r="C5" s="5">
        <v>68.769959999999998</v>
      </c>
      <c r="D5" s="5">
        <v>57.670026999999997</v>
      </c>
      <c r="E5" s="5">
        <v>66.827799999999996</v>
      </c>
      <c r="F5" s="5">
        <v>71.099999999999994</v>
      </c>
      <c r="G5" s="5">
        <v>21.75</v>
      </c>
      <c r="H5" s="6">
        <v>15.135999999999999</v>
      </c>
      <c r="I5" s="7">
        <v>17.925663</v>
      </c>
      <c r="J5" s="6">
        <v>-2.789663</v>
      </c>
      <c r="K5" t="str">
        <f t="shared" si="0"/>
        <v>Buy</v>
      </c>
    </row>
    <row r="6" spans="1:11" x14ac:dyDescent="0.25">
      <c r="A6">
        <v>4</v>
      </c>
      <c r="B6" s="2">
        <f>+'14 Mar 2019'!B6</f>
        <v>43678</v>
      </c>
      <c r="C6" s="5">
        <v>79.976451999999995</v>
      </c>
      <c r="D6" s="5">
        <v>57.098500999999999</v>
      </c>
      <c r="E6" s="5">
        <v>66.866</v>
      </c>
      <c r="F6" s="5">
        <v>72.099999999999994</v>
      </c>
      <c r="G6" s="5">
        <v>21.79</v>
      </c>
      <c r="H6" s="6">
        <v>15.272</v>
      </c>
      <c r="I6" s="7">
        <v>18.665019999999998</v>
      </c>
      <c r="J6" s="6">
        <v>-3.3930199999999999</v>
      </c>
      <c r="K6" t="str">
        <f t="shared" si="0"/>
        <v>Buy</v>
      </c>
    </row>
    <row r="7" spans="1:11" x14ac:dyDescent="0.25">
      <c r="A7">
        <v>5</v>
      </c>
      <c r="B7" s="2">
        <f>+'14 Mar 2019'!B7</f>
        <v>43709</v>
      </c>
      <c r="C7" s="5">
        <v>88.580124999999995</v>
      </c>
      <c r="D7" s="5">
        <v>56.986997000000002</v>
      </c>
      <c r="E7" s="5">
        <v>66.721999999999994</v>
      </c>
      <c r="F7" s="5">
        <v>72.8</v>
      </c>
      <c r="G7" s="5">
        <v>21.82</v>
      </c>
      <c r="H7" s="6">
        <v>15.627000000000001</v>
      </c>
      <c r="I7" s="7">
        <v>19.545808999999998</v>
      </c>
      <c r="J7" s="6">
        <v>-3.918809</v>
      </c>
      <c r="K7" t="str">
        <f t="shared" si="0"/>
        <v>Buy</v>
      </c>
    </row>
    <row r="8" spans="1:11" x14ac:dyDescent="0.25">
      <c r="A8">
        <v>6</v>
      </c>
      <c r="B8" s="2">
        <f>+'14 Mar 2019'!B8</f>
        <v>43739</v>
      </c>
      <c r="C8" s="5">
        <v>93.186128999999994</v>
      </c>
      <c r="D8" s="5">
        <v>56.024940999999998</v>
      </c>
      <c r="E8" s="5">
        <v>66.575999999999993</v>
      </c>
      <c r="F8" s="5">
        <v>73.5</v>
      </c>
      <c r="G8" s="5">
        <v>21.94</v>
      </c>
      <c r="H8" s="6">
        <v>16.657</v>
      </c>
      <c r="I8" s="7">
        <v>20.335643999999998</v>
      </c>
      <c r="J8" s="6">
        <v>-3.6786439999999998</v>
      </c>
      <c r="K8" t="str">
        <f t="shared" si="0"/>
        <v>Buy</v>
      </c>
    </row>
    <row r="9" spans="1:11" x14ac:dyDescent="0.25">
      <c r="A9">
        <v>7</v>
      </c>
      <c r="B9" s="2">
        <f>+'14 Mar 2019'!B9</f>
        <v>43770</v>
      </c>
      <c r="C9" s="5">
        <v>91.537291999999994</v>
      </c>
      <c r="D9" s="5">
        <v>55.106698000000002</v>
      </c>
      <c r="E9" s="5">
        <v>66.436000000000007</v>
      </c>
      <c r="F9" s="5">
        <v>74.099999999999994</v>
      </c>
      <c r="G9" s="5">
        <v>22.03</v>
      </c>
      <c r="H9" s="6">
        <v>18.606999999999999</v>
      </c>
      <c r="I9" s="7">
        <v>20.775572</v>
      </c>
      <c r="J9" s="6">
        <v>-2.1685720000000002</v>
      </c>
      <c r="K9" t="str">
        <f t="shared" si="0"/>
        <v>Buy</v>
      </c>
    </row>
    <row r="10" spans="1:11" x14ac:dyDescent="0.25">
      <c r="A10">
        <v>8</v>
      </c>
      <c r="B10" s="2">
        <f>+'14 Mar 2019'!B10</f>
        <v>43800</v>
      </c>
      <c r="C10" s="5">
        <v>80.550645000000003</v>
      </c>
      <c r="D10" s="5">
        <v>54.292243999999997</v>
      </c>
      <c r="E10" s="5">
        <v>66.304000000000002</v>
      </c>
      <c r="F10" s="5">
        <v>74.8</v>
      </c>
      <c r="G10" s="5">
        <v>22.12</v>
      </c>
      <c r="H10" s="6">
        <v>19.085000000000001</v>
      </c>
      <c r="I10" s="7">
        <v>20.698028999999998</v>
      </c>
      <c r="J10" s="6">
        <v>-1.613029</v>
      </c>
      <c r="K10" t="str">
        <f t="shared" si="0"/>
        <v>Buy</v>
      </c>
    </row>
    <row r="11" spans="1:11" x14ac:dyDescent="0.25">
      <c r="A11">
        <v>9</v>
      </c>
      <c r="B11" s="2">
        <f>+'14 Mar 2019'!B11</f>
        <v>43831</v>
      </c>
      <c r="C11" s="5">
        <v>67.312096999999994</v>
      </c>
      <c r="D11" s="5">
        <v>54.193590999999998</v>
      </c>
      <c r="E11" s="5">
        <v>66.174000000000007</v>
      </c>
      <c r="F11" s="5">
        <v>74.95</v>
      </c>
      <c r="G11" s="5">
        <v>22.2</v>
      </c>
      <c r="H11" s="6">
        <v>19.224</v>
      </c>
      <c r="I11" s="7">
        <v>19.531883000000001</v>
      </c>
      <c r="J11" s="6">
        <v>-0.30788300000000002</v>
      </c>
      <c r="K11" t="str">
        <f t="shared" si="0"/>
        <v>Buy</v>
      </c>
    </row>
    <row r="12" spans="1:11" x14ac:dyDescent="0.25">
      <c r="A12">
        <v>10</v>
      </c>
      <c r="B12" s="2">
        <f>+'14 Mar 2019'!B12</f>
        <v>43862</v>
      </c>
      <c r="C12" s="5">
        <v>51.147844999999997</v>
      </c>
      <c r="D12" s="5">
        <v>54.078494999999997</v>
      </c>
      <c r="E12" s="5">
        <v>66.042000000000002</v>
      </c>
      <c r="F12" s="5">
        <v>74.95</v>
      </c>
      <c r="G12" s="5">
        <v>22.38</v>
      </c>
      <c r="H12" s="6">
        <v>19.247</v>
      </c>
      <c r="I12" s="7">
        <v>19.324325999999999</v>
      </c>
      <c r="J12" s="6">
        <v>-7.7326000000000006E-2</v>
      </c>
      <c r="K12" t="str">
        <f t="shared" si="0"/>
        <v>Buy</v>
      </c>
    </row>
    <row r="13" spans="1:11" x14ac:dyDescent="0.25">
      <c r="A13">
        <v>11</v>
      </c>
      <c r="B13" s="2">
        <f>+'14 Mar 2019'!B13</f>
        <v>43891</v>
      </c>
      <c r="C13" s="5">
        <v>40.346088999999999</v>
      </c>
      <c r="D13" s="5">
        <v>53.955177999999997</v>
      </c>
      <c r="E13" s="5">
        <v>65.906000000000006</v>
      </c>
      <c r="F13" s="5">
        <v>74.95</v>
      </c>
      <c r="G13" s="5">
        <v>22.66</v>
      </c>
      <c r="H13" s="6">
        <v>18.861999999999998</v>
      </c>
      <c r="I13" s="7">
        <v>19.207097999999998</v>
      </c>
      <c r="J13" s="6">
        <v>-0.34509800000000002</v>
      </c>
      <c r="K13" t="str">
        <f t="shared" si="0"/>
        <v>Buy</v>
      </c>
    </row>
    <row r="14" spans="1:11" x14ac:dyDescent="0.25">
      <c r="A14">
        <v>12</v>
      </c>
      <c r="B14" s="2">
        <f>+'14 Mar 2019'!B14</f>
        <v>43922</v>
      </c>
      <c r="C14" s="5">
        <v>39.196832999999998</v>
      </c>
      <c r="D14" s="5">
        <v>53.823641000000002</v>
      </c>
      <c r="E14" s="5">
        <v>65.768000000000001</v>
      </c>
      <c r="F14" s="5">
        <v>74.349999999999994</v>
      </c>
      <c r="G14" s="5">
        <v>23.22</v>
      </c>
      <c r="H14" s="6">
        <v>17.949000000000002</v>
      </c>
      <c r="I14" s="7">
        <v>18.814508</v>
      </c>
      <c r="J14" s="6">
        <v>-0.86550800000000006</v>
      </c>
      <c r="K14" t="str">
        <f t="shared" si="0"/>
        <v>Buy</v>
      </c>
    </row>
    <row r="15" spans="1:11" x14ac:dyDescent="0.25">
      <c r="A15">
        <v>13</v>
      </c>
      <c r="B15" s="2">
        <f>+'14 Mar 2019'!B15</f>
        <v>43952</v>
      </c>
      <c r="C15" s="5">
        <v>46.921289999999999</v>
      </c>
      <c r="D15" s="5">
        <v>53.675660999999998</v>
      </c>
      <c r="E15" s="5">
        <v>65.617999999999995</v>
      </c>
      <c r="F15" s="5">
        <v>73.849999999999994</v>
      </c>
      <c r="G15" s="5">
        <v>23.82</v>
      </c>
      <c r="H15" s="6">
        <v>16.928999999999998</v>
      </c>
      <c r="I15" s="7">
        <v>18.313749000000001</v>
      </c>
      <c r="J15" s="6">
        <v>-1.384749</v>
      </c>
      <c r="K15" t="str">
        <f t="shared" si="0"/>
        <v>Buy</v>
      </c>
    </row>
    <row r="16" spans="1:11" x14ac:dyDescent="0.25">
      <c r="A16">
        <v>14</v>
      </c>
      <c r="B16" s="2">
        <f>+'14 Mar 2019'!B16</f>
        <v>43983</v>
      </c>
      <c r="C16" s="5">
        <v>57.371375</v>
      </c>
      <c r="D16" s="5">
        <v>53.552343999999998</v>
      </c>
      <c r="E16" s="5">
        <v>65.462000000000003</v>
      </c>
      <c r="F16" s="5">
        <v>73.349999999999994</v>
      </c>
      <c r="G16" s="5">
        <v>24.42</v>
      </c>
      <c r="H16" s="6">
        <v>16.574000000000002</v>
      </c>
      <c r="I16" s="7">
        <v>18.257126</v>
      </c>
      <c r="J16" s="6">
        <v>-1.6831259999999999</v>
      </c>
      <c r="K16" t="str">
        <f t="shared" si="0"/>
        <v>Buy</v>
      </c>
    </row>
    <row r="17" spans="1:11" x14ac:dyDescent="0.25">
      <c r="A17">
        <v>15</v>
      </c>
      <c r="B17" s="2">
        <f>+'14 Mar 2019'!B17</f>
        <v>44013</v>
      </c>
      <c r="C17" s="5">
        <v>68.042460000000005</v>
      </c>
      <c r="D17" s="5">
        <v>53.420805999999999</v>
      </c>
      <c r="E17" s="5">
        <v>65.302000000000007</v>
      </c>
      <c r="F17" s="5">
        <v>73.150000000000006</v>
      </c>
      <c r="G17" s="5">
        <v>25.02</v>
      </c>
      <c r="H17" s="6">
        <v>16.564</v>
      </c>
      <c r="I17" s="7">
        <v>18.725376000000001</v>
      </c>
      <c r="J17" s="6">
        <v>-2.1613760000000002</v>
      </c>
      <c r="K17" t="str">
        <f t="shared" si="0"/>
        <v>Buy</v>
      </c>
    </row>
    <row r="18" spans="1:11" x14ac:dyDescent="0.25">
      <c r="A18">
        <v>16</v>
      </c>
      <c r="B18" s="2">
        <f>+'14 Mar 2019'!B18</f>
        <v>44044</v>
      </c>
      <c r="C18" s="5">
        <v>79.248952000000003</v>
      </c>
      <c r="D18" s="5">
        <v>53.281047000000001</v>
      </c>
      <c r="E18" s="5">
        <v>65.138000000000005</v>
      </c>
      <c r="F18" s="5">
        <v>72.849999999999994</v>
      </c>
      <c r="G18" s="5">
        <v>25.02</v>
      </c>
      <c r="H18" s="6">
        <v>16.669</v>
      </c>
      <c r="I18" s="7">
        <v>19.331399999999999</v>
      </c>
      <c r="J18" s="6">
        <v>-2.6623999999999999</v>
      </c>
      <c r="K18" t="str">
        <f t="shared" si="0"/>
        <v>Buy</v>
      </c>
    </row>
    <row r="19" spans="1:11" x14ac:dyDescent="0.25">
      <c r="A19">
        <v>17</v>
      </c>
      <c r="B19" s="2">
        <f>+'14 Mar 2019'!B19</f>
        <v>44075</v>
      </c>
      <c r="C19" s="5">
        <v>87.852625000000003</v>
      </c>
      <c r="D19" s="5">
        <v>53.141288000000003</v>
      </c>
      <c r="E19" s="5">
        <v>64.971999999999994</v>
      </c>
      <c r="F19" s="5">
        <v>72.8</v>
      </c>
      <c r="G19" s="5">
        <v>25.02</v>
      </c>
      <c r="H19" s="6">
        <v>17.303999999999998</v>
      </c>
      <c r="I19" s="7">
        <v>20.113394</v>
      </c>
      <c r="J19" s="6">
        <v>-2.8093940000000002</v>
      </c>
      <c r="K19" t="str">
        <f t="shared" si="0"/>
        <v>Buy</v>
      </c>
    </row>
    <row r="20" spans="1:11" x14ac:dyDescent="0.25">
      <c r="A20">
        <v>18</v>
      </c>
      <c r="B20" s="2">
        <f>+'14 Mar 2019'!B20</f>
        <v>44105</v>
      </c>
      <c r="C20" s="5">
        <v>92.458629000000002</v>
      </c>
      <c r="D20" s="5">
        <v>52.985087</v>
      </c>
      <c r="E20" s="5">
        <v>64.804000000000002</v>
      </c>
      <c r="F20" s="5">
        <v>72.849999999999994</v>
      </c>
      <c r="G20" s="5">
        <v>25.02</v>
      </c>
      <c r="H20" s="6">
        <v>18.132000000000001</v>
      </c>
      <c r="I20" s="7">
        <v>20.798635000000001</v>
      </c>
      <c r="J20" s="6">
        <v>-2.6666349999999999</v>
      </c>
      <c r="K20" t="str">
        <f t="shared" si="0"/>
        <v>Buy</v>
      </c>
    </row>
    <row r="21" spans="1:11" x14ac:dyDescent="0.25">
      <c r="A21">
        <v>19</v>
      </c>
      <c r="B21" s="2">
        <f>+'14 Mar 2019'!B21</f>
        <v>44136</v>
      </c>
      <c r="C21" s="5">
        <v>90.809792000000002</v>
      </c>
      <c r="D21" s="5">
        <v>52.820664999999998</v>
      </c>
      <c r="E21" s="5">
        <v>64.626000000000005</v>
      </c>
      <c r="F21" s="5">
        <v>72.95</v>
      </c>
      <c r="G21" s="5">
        <v>25.02</v>
      </c>
      <c r="H21" s="6">
        <v>18.802</v>
      </c>
      <c r="I21" s="7">
        <v>21.156611999999999</v>
      </c>
      <c r="J21" s="6">
        <v>-2.3546119999999999</v>
      </c>
      <c r="K21" t="str">
        <f t="shared" si="0"/>
        <v>Buy</v>
      </c>
    </row>
    <row r="22" spans="1:11" x14ac:dyDescent="0.25">
      <c r="A22">
        <v>20</v>
      </c>
      <c r="B22" s="2">
        <f>+'14 Mar 2019'!B22</f>
        <v>44166</v>
      </c>
      <c r="C22" s="5">
        <v>79.823144999999997</v>
      </c>
      <c r="D22" s="5">
        <v>52.697347999999998</v>
      </c>
      <c r="E22" s="5">
        <v>64.45</v>
      </c>
      <c r="F22" s="5">
        <v>73.05</v>
      </c>
      <c r="G22" s="5">
        <v>25.02</v>
      </c>
      <c r="H22" s="6">
        <v>19.152000000000001</v>
      </c>
      <c r="I22" s="7">
        <v>20.969650000000001</v>
      </c>
      <c r="J22" s="6">
        <v>-1.81765</v>
      </c>
      <c r="K22" t="str">
        <f t="shared" si="0"/>
        <v>Buy</v>
      </c>
    </row>
    <row r="23" spans="1:11" x14ac:dyDescent="0.25">
      <c r="A23">
        <v>21</v>
      </c>
      <c r="B23" s="2">
        <f>+'14 Mar 2019'!B23</f>
        <v>44197</v>
      </c>
      <c r="C23" s="5">
        <v>66.584597000000002</v>
      </c>
      <c r="D23" s="5">
        <v>52.574030999999998</v>
      </c>
      <c r="E23" s="5">
        <v>64.278000000000006</v>
      </c>
      <c r="F23" s="5">
        <v>72.900000000000006</v>
      </c>
      <c r="G23" s="5">
        <v>25.02</v>
      </c>
      <c r="H23" s="6">
        <v>19.744</v>
      </c>
      <c r="I23" s="7">
        <v>19.738942999999999</v>
      </c>
      <c r="J23" s="6">
        <v>5.0569999999999999E-3</v>
      </c>
      <c r="K23" t="str">
        <f t="shared" si="0"/>
        <v>SELL</v>
      </c>
    </row>
    <row r="24" spans="1:11" x14ac:dyDescent="0.25">
      <c r="A24">
        <v>22</v>
      </c>
      <c r="B24" s="2">
        <f>+'14 Mar 2019'!B24</f>
        <v>44228</v>
      </c>
      <c r="C24" s="5">
        <v>50.655892999999999</v>
      </c>
      <c r="D24" s="5">
        <v>52.458936000000001</v>
      </c>
      <c r="E24" s="5">
        <v>64.111999999999995</v>
      </c>
      <c r="F24" s="5">
        <v>72.7</v>
      </c>
      <c r="G24" s="5">
        <v>25.02</v>
      </c>
      <c r="H24" s="6">
        <v>19.359000000000002</v>
      </c>
      <c r="I24" s="7">
        <v>19.303941999999999</v>
      </c>
      <c r="J24" s="6">
        <v>5.5058000000000003E-2</v>
      </c>
      <c r="K24" t="str">
        <f t="shared" si="0"/>
        <v>SELL</v>
      </c>
    </row>
    <row r="25" spans="1:11" x14ac:dyDescent="0.25">
      <c r="A25">
        <v>23</v>
      </c>
      <c r="B25" s="2">
        <f>+'14 Mar 2019'!B25</f>
        <v>44256</v>
      </c>
      <c r="C25" s="5">
        <v>50.655892999999999</v>
      </c>
      <c r="D25" s="5">
        <v>52.335619000000001</v>
      </c>
      <c r="E25" s="5">
        <v>63.954000000000001</v>
      </c>
      <c r="F25" s="5">
        <v>72.45</v>
      </c>
      <c r="G25" s="5">
        <v>25.02</v>
      </c>
      <c r="H25" s="6">
        <v>18.584</v>
      </c>
      <c r="I25" s="7">
        <v>18.735952000000001</v>
      </c>
      <c r="J25" s="6">
        <v>-0.151952</v>
      </c>
      <c r="K25" t="str">
        <f t="shared" si="0"/>
        <v>Buy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17.364076923076926</v>
      </c>
      <c r="J30" s="17">
        <f>+AVERAGE(I5:I17)</f>
        <v>19.239984846153845</v>
      </c>
      <c r="K30" s="14">
        <f>+I30-J30</f>
        <v>-1.8759079230769196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42BF-7CC5-4806-BBDE-0CEADDCEC044}">
  <sheetPr>
    <pageSetUpPr fitToPage="1"/>
  </sheetPr>
  <dimension ref="A1:K30"/>
  <sheetViews>
    <sheetView workbookViewId="0">
      <selection activeCell="G2" sqref="G2"/>
    </sheetView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8" width="19.140625" bestFit="1" customWidth="1"/>
    <col min="9" max="9" width="13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s="3" t="s">
        <v>7</v>
      </c>
      <c r="J1" t="s">
        <v>8</v>
      </c>
    </row>
    <row r="2" spans="1:11" x14ac:dyDescent="0.25">
      <c r="A2">
        <v>0</v>
      </c>
      <c r="B2" s="2">
        <f>+'19 Mar 2019'!B2</f>
        <v>43556</v>
      </c>
      <c r="C2" s="5">
        <v>40.453082999999999</v>
      </c>
      <c r="D2" s="5">
        <v>60.246262000000002</v>
      </c>
      <c r="E2" s="5">
        <v>63.080800000000004</v>
      </c>
      <c r="F2" s="5">
        <v>71.2</v>
      </c>
      <c r="G2" s="5">
        <v>21.53</v>
      </c>
      <c r="H2" s="6">
        <v>15.212999999999999</v>
      </c>
      <c r="I2" s="7">
        <v>17.955849000000001</v>
      </c>
      <c r="J2" s="6">
        <f>-2.742849</f>
        <v>-2.7428490000000001</v>
      </c>
      <c r="K2" t="str">
        <f>+IF(J2&lt;0,"Buy","SELL")</f>
        <v>Buy</v>
      </c>
    </row>
    <row r="3" spans="1:11" x14ac:dyDescent="0.25">
      <c r="A3">
        <v>1</v>
      </c>
      <c r="B3" s="2">
        <f>+'19 Mar 2019'!B3</f>
        <v>43586</v>
      </c>
      <c r="C3" s="5">
        <v>48.17754</v>
      </c>
      <c r="D3" s="5">
        <v>59.734009999999998</v>
      </c>
      <c r="E3" s="5">
        <v>64.954300000000003</v>
      </c>
      <c r="F3" s="5">
        <v>68.900000000000006</v>
      </c>
      <c r="G3" s="5">
        <v>21.54</v>
      </c>
      <c r="H3" s="6">
        <v>15.269</v>
      </c>
      <c r="I3" s="7">
        <v>17.421157999999998</v>
      </c>
      <c r="J3" s="6">
        <f>-2.152158</f>
        <v>-2.152158</v>
      </c>
      <c r="K3" t="str">
        <f t="shared" ref="K3:K25" si="0">+IF(J3&lt;0,"Buy","SELL")</f>
        <v>Buy</v>
      </c>
    </row>
    <row r="4" spans="1:11" x14ac:dyDescent="0.25">
      <c r="A4">
        <v>2</v>
      </c>
      <c r="B4" s="2">
        <f>+'19 Mar 2019'!B4</f>
        <v>43617</v>
      </c>
      <c r="C4" s="5">
        <v>58.627625000000002</v>
      </c>
      <c r="D4" s="5">
        <v>59.497768999999998</v>
      </c>
      <c r="E4" s="5">
        <v>66.850200000000001</v>
      </c>
      <c r="F4" s="5">
        <v>70.05</v>
      </c>
      <c r="G4" s="5">
        <v>21.55</v>
      </c>
      <c r="H4" s="6">
        <v>15.34</v>
      </c>
      <c r="I4" s="7">
        <v>17.692802</v>
      </c>
      <c r="J4" s="6">
        <f>-2.352802</f>
        <v>-2.3528020000000001</v>
      </c>
      <c r="K4" t="str">
        <f t="shared" si="0"/>
        <v>Buy</v>
      </c>
    </row>
    <row r="5" spans="1:11" x14ac:dyDescent="0.25">
      <c r="A5">
        <v>3</v>
      </c>
      <c r="B5" s="2">
        <f>+'19 Mar 2019'!B5</f>
        <v>43647</v>
      </c>
      <c r="C5" s="5">
        <v>69.29871</v>
      </c>
      <c r="D5" s="5">
        <v>58.850594999999998</v>
      </c>
      <c r="E5" s="5">
        <v>67.8125</v>
      </c>
      <c r="F5" s="5">
        <v>70.8</v>
      </c>
      <c r="G5" s="5">
        <v>21.57</v>
      </c>
      <c r="H5" s="6">
        <v>15.37</v>
      </c>
      <c r="I5" s="7">
        <v>18.175792999999999</v>
      </c>
      <c r="J5" s="6">
        <f>-2.805793</f>
        <v>-2.805793</v>
      </c>
      <c r="K5" t="str">
        <f t="shared" si="0"/>
        <v>Buy</v>
      </c>
    </row>
    <row r="6" spans="1:11" x14ac:dyDescent="0.25">
      <c r="A6">
        <v>4</v>
      </c>
      <c r="B6" s="2">
        <f>+'19 Mar 2019'!B6</f>
        <v>43678</v>
      </c>
      <c r="C6" s="5">
        <v>80.505201999999997</v>
      </c>
      <c r="D6" s="5">
        <v>58.224251000000002</v>
      </c>
      <c r="E6" s="5">
        <v>68.034000000000006</v>
      </c>
      <c r="F6" s="5">
        <v>71.7</v>
      </c>
      <c r="G6" s="5">
        <v>21.61</v>
      </c>
      <c r="H6" s="6">
        <v>15.5</v>
      </c>
      <c r="I6" s="7">
        <v>18.926190999999999</v>
      </c>
      <c r="J6" s="6">
        <f>-3.426191</f>
        <v>-3.4261910000000002</v>
      </c>
      <c r="K6" t="str">
        <f t="shared" si="0"/>
        <v>Buy</v>
      </c>
    </row>
    <row r="7" spans="1:11" x14ac:dyDescent="0.25">
      <c r="A7">
        <v>5</v>
      </c>
      <c r="B7" s="2">
        <f>+'19 Mar 2019'!B7</f>
        <v>43709</v>
      </c>
      <c r="C7" s="5">
        <v>89.108874999999998</v>
      </c>
      <c r="D7" s="5">
        <v>57.616402999999998</v>
      </c>
      <c r="E7" s="5">
        <v>67.822000000000003</v>
      </c>
      <c r="F7" s="5">
        <v>72.349999999999994</v>
      </c>
      <c r="G7" s="5">
        <v>21.64</v>
      </c>
      <c r="H7" s="6">
        <v>15.92</v>
      </c>
      <c r="I7" s="7">
        <v>19.733324</v>
      </c>
      <c r="J7" s="6">
        <f>-3.813324</f>
        <v>-3.8133240000000002</v>
      </c>
      <c r="K7" t="str">
        <f t="shared" si="0"/>
        <v>Buy</v>
      </c>
    </row>
    <row r="8" spans="1:11" x14ac:dyDescent="0.25">
      <c r="A8">
        <v>6</v>
      </c>
      <c r="B8" s="2">
        <f>+'19 Mar 2019'!B8</f>
        <v>43739</v>
      </c>
      <c r="C8" s="5">
        <v>93.714878999999996</v>
      </c>
      <c r="D8" s="5">
        <v>56.623463999999998</v>
      </c>
      <c r="E8" s="5">
        <v>67.623999999999995</v>
      </c>
      <c r="F8" s="5">
        <v>73.150000000000006</v>
      </c>
      <c r="G8" s="5">
        <v>21.74</v>
      </c>
      <c r="H8" s="6">
        <v>16.940000000000001</v>
      </c>
      <c r="I8" s="7">
        <v>20.502103999999999</v>
      </c>
      <c r="J8" s="6">
        <f>-3.562104</f>
        <v>-3.5621040000000002</v>
      </c>
      <c r="K8" t="str">
        <f t="shared" si="0"/>
        <v>Buy</v>
      </c>
    </row>
    <row r="9" spans="1:11" x14ac:dyDescent="0.25">
      <c r="A9">
        <v>7</v>
      </c>
      <c r="B9" s="2">
        <f>+'19 Mar 2019'!B9</f>
        <v>43770</v>
      </c>
      <c r="C9" s="5">
        <v>92.066041999999996</v>
      </c>
      <c r="D9" s="5">
        <v>55.675407</v>
      </c>
      <c r="E9" s="5">
        <v>67.444000000000003</v>
      </c>
      <c r="F9" s="5">
        <v>73.95</v>
      </c>
      <c r="G9" s="5">
        <v>21.82</v>
      </c>
      <c r="H9" s="6">
        <v>18.91</v>
      </c>
      <c r="I9" s="7">
        <v>20.951367999999999</v>
      </c>
      <c r="J9" s="6">
        <f>-2.041368</f>
        <v>-2.0413679999999998</v>
      </c>
      <c r="K9" t="str">
        <f t="shared" si="0"/>
        <v>Buy</v>
      </c>
    </row>
    <row r="10" spans="1:11" x14ac:dyDescent="0.25">
      <c r="A10">
        <v>8</v>
      </c>
      <c r="B10" s="2">
        <f>+'19 Mar 2019'!B10</f>
        <v>43800</v>
      </c>
      <c r="C10" s="5">
        <v>81.079395000000005</v>
      </c>
      <c r="D10" s="5">
        <v>54.815725</v>
      </c>
      <c r="E10" s="5">
        <v>67.272000000000006</v>
      </c>
      <c r="F10" s="5">
        <v>74.8</v>
      </c>
      <c r="G10" s="5">
        <v>21.9</v>
      </c>
      <c r="H10" s="6">
        <v>19.36</v>
      </c>
      <c r="I10" s="7">
        <v>20.879736000000001</v>
      </c>
      <c r="J10" s="6">
        <f>-1.519736</f>
        <v>-1.519736</v>
      </c>
      <c r="K10" t="str">
        <f t="shared" si="0"/>
        <v>Buy</v>
      </c>
    </row>
    <row r="11" spans="1:11" x14ac:dyDescent="0.25">
      <c r="A11">
        <v>9</v>
      </c>
      <c r="B11" s="2">
        <f>+'19 Mar 2019'!B11</f>
        <v>43831</v>
      </c>
      <c r="C11" s="5">
        <v>67.840846999999997</v>
      </c>
      <c r="D11" s="5">
        <v>54.684685000000002</v>
      </c>
      <c r="E11" s="5">
        <v>67.103999999999999</v>
      </c>
      <c r="F11" s="5">
        <v>75.150000000000006</v>
      </c>
      <c r="G11" s="5">
        <v>21.99</v>
      </c>
      <c r="H11" s="6">
        <v>19.504999999999999</v>
      </c>
      <c r="I11" s="7">
        <v>19.696059999999999</v>
      </c>
      <c r="J11" s="6">
        <f>0.19106</f>
        <v>0.19106000000000001</v>
      </c>
      <c r="K11" t="str">
        <f t="shared" si="0"/>
        <v>SELL</v>
      </c>
    </row>
    <row r="12" spans="1:11" x14ac:dyDescent="0.25">
      <c r="A12">
        <v>10</v>
      </c>
      <c r="B12" s="2">
        <f>+'19 Mar 2019'!B12</f>
        <v>43862</v>
      </c>
      <c r="C12" s="5">
        <v>51.676594999999999</v>
      </c>
      <c r="D12" s="5">
        <v>54.545454999999997</v>
      </c>
      <c r="E12" s="5">
        <v>66.936000000000007</v>
      </c>
      <c r="F12" s="5">
        <v>75.5</v>
      </c>
      <c r="G12" s="5">
        <v>22.17</v>
      </c>
      <c r="H12" s="6">
        <v>19.524999999999999</v>
      </c>
      <c r="I12" s="7">
        <v>19.541163999999998</v>
      </c>
      <c r="J12" s="6">
        <f>0.016164</f>
        <v>1.6164000000000001E-2</v>
      </c>
      <c r="K12" t="str">
        <f t="shared" si="0"/>
        <v>SELL</v>
      </c>
    </row>
    <row r="13" spans="1:11" x14ac:dyDescent="0.25">
      <c r="A13">
        <v>11</v>
      </c>
      <c r="B13" s="2">
        <f>+'19 Mar 2019'!B13</f>
        <v>43891</v>
      </c>
      <c r="C13" s="5">
        <v>40.874839000000001</v>
      </c>
      <c r="D13" s="5">
        <v>54.406224000000002</v>
      </c>
      <c r="E13" s="5">
        <v>66.766000000000005</v>
      </c>
      <c r="F13" s="5">
        <v>75.7</v>
      </c>
      <c r="G13" s="5">
        <v>22.47</v>
      </c>
      <c r="H13" s="6">
        <v>19.175000000000001</v>
      </c>
      <c r="I13" s="7">
        <v>19.440632000000001</v>
      </c>
      <c r="J13" s="6">
        <f>0.265632</f>
        <v>0.26563199999999998</v>
      </c>
      <c r="K13" t="str">
        <f t="shared" si="0"/>
        <v>SELL</v>
      </c>
    </row>
    <row r="14" spans="1:11" x14ac:dyDescent="0.25">
      <c r="A14">
        <v>12</v>
      </c>
      <c r="B14" s="2">
        <f>+'19 Mar 2019'!B14</f>
        <v>43922</v>
      </c>
      <c r="C14" s="5">
        <v>39.725583</v>
      </c>
      <c r="D14" s="5">
        <v>54.258803999999998</v>
      </c>
      <c r="E14" s="5">
        <v>66.596000000000004</v>
      </c>
      <c r="F14" s="5">
        <v>75.150000000000006</v>
      </c>
      <c r="G14" s="5">
        <v>23.02</v>
      </c>
      <c r="H14" s="6">
        <v>18.265000000000001</v>
      </c>
      <c r="I14" s="7">
        <v>19.04241</v>
      </c>
      <c r="J14" s="6">
        <f>0.77741</f>
        <v>0.77741000000000005</v>
      </c>
      <c r="K14" t="str">
        <f t="shared" si="0"/>
        <v>SELL</v>
      </c>
    </row>
    <row r="15" spans="1:11" x14ac:dyDescent="0.25">
      <c r="A15">
        <v>13</v>
      </c>
      <c r="B15" s="2">
        <f>+'19 Mar 2019'!B15</f>
        <v>43952</v>
      </c>
      <c r="C15" s="5">
        <v>47.450040000000001</v>
      </c>
      <c r="D15" s="5">
        <v>54.095004000000003</v>
      </c>
      <c r="E15" s="5">
        <v>66.42</v>
      </c>
      <c r="F15" s="5">
        <v>74.55</v>
      </c>
      <c r="G15" s="5">
        <v>23.63</v>
      </c>
      <c r="H15" s="6">
        <v>17.234999999999999</v>
      </c>
      <c r="I15" s="7">
        <v>18.537801999999999</v>
      </c>
      <c r="J15" s="6">
        <f>-1.302802</f>
        <v>-1.302802</v>
      </c>
      <c r="K15" t="str">
        <f t="shared" si="0"/>
        <v>Buy</v>
      </c>
    </row>
    <row r="16" spans="1:11" x14ac:dyDescent="0.25">
      <c r="A16">
        <v>14</v>
      </c>
      <c r="B16" s="2">
        <f>+'19 Mar 2019'!B16</f>
        <v>43983</v>
      </c>
      <c r="C16" s="5">
        <v>57.900125000000003</v>
      </c>
      <c r="D16" s="5">
        <v>53.947583999999999</v>
      </c>
      <c r="E16" s="5">
        <v>66.239999999999995</v>
      </c>
      <c r="F16" s="5">
        <v>74</v>
      </c>
      <c r="G16" s="5">
        <v>24.24</v>
      </c>
      <c r="H16" s="6">
        <v>16.864999999999998</v>
      </c>
      <c r="I16" s="7">
        <v>18.483902</v>
      </c>
      <c r="J16" s="6">
        <f>-1.618902</f>
        <v>-1.6189020000000001</v>
      </c>
      <c r="K16" t="str">
        <f t="shared" si="0"/>
        <v>Buy</v>
      </c>
    </row>
    <row r="17" spans="1:11" x14ac:dyDescent="0.25">
      <c r="A17">
        <v>15</v>
      </c>
      <c r="B17" s="2">
        <f>+'19 Mar 2019'!B17</f>
        <v>44013</v>
      </c>
      <c r="C17" s="5">
        <v>68.571209999999994</v>
      </c>
      <c r="D17" s="5">
        <v>53.791974000000003</v>
      </c>
      <c r="E17" s="5">
        <v>66.055999999999997</v>
      </c>
      <c r="F17" s="5">
        <v>73.900000000000006</v>
      </c>
      <c r="G17" s="5">
        <v>24.85</v>
      </c>
      <c r="H17" s="6">
        <v>16.855</v>
      </c>
      <c r="I17" s="7">
        <v>18.969107000000001</v>
      </c>
      <c r="J17" s="6">
        <f>-2.114107</f>
        <v>-2.1141070000000002</v>
      </c>
      <c r="K17" t="str">
        <f t="shared" si="0"/>
        <v>Buy</v>
      </c>
    </row>
    <row r="18" spans="1:11" x14ac:dyDescent="0.25">
      <c r="A18">
        <v>16</v>
      </c>
      <c r="B18" s="2">
        <f>+'19 Mar 2019'!B18</f>
        <v>44044</v>
      </c>
      <c r="C18" s="5">
        <v>79.777702000000005</v>
      </c>
      <c r="D18" s="5">
        <v>53.636364</v>
      </c>
      <c r="E18" s="5">
        <v>65.867999999999995</v>
      </c>
      <c r="F18" s="5">
        <v>73.7</v>
      </c>
      <c r="G18" s="5">
        <v>24.85</v>
      </c>
      <c r="H18" s="6">
        <v>16.965</v>
      </c>
      <c r="I18" s="7">
        <v>19.573782000000001</v>
      </c>
      <c r="J18" s="6">
        <f>-2.608782</f>
        <v>-2.6087820000000002</v>
      </c>
      <c r="K18" t="str">
        <f t="shared" si="0"/>
        <v>Buy</v>
      </c>
    </row>
    <row r="19" spans="1:11" x14ac:dyDescent="0.25">
      <c r="A19">
        <v>17</v>
      </c>
      <c r="B19" s="2">
        <f>+'19 Mar 2019'!B19</f>
        <v>44075</v>
      </c>
      <c r="C19" s="5">
        <v>88.381375000000006</v>
      </c>
      <c r="D19" s="5">
        <v>53.480753</v>
      </c>
      <c r="E19" s="5">
        <v>65.677999999999997</v>
      </c>
      <c r="F19" s="5">
        <v>73.7</v>
      </c>
      <c r="G19" s="5">
        <v>24.85</v>
      </c>
      <c r="H19" s="6">
        <v>17.594999999999999</v>
      </c>
      <c r="I19" s="7">
        <v>20.354424000000002</v>
      </c>
      <c r="J19" s="6">
        <f>-2.759424</f>
        <v>-2.7594240000000001</v>
      </c>
      <c r="K19" t="str">
        <f t="shared" si="0"/>
        <v>Buy</v>
      </c>
    </row>
    <row r="20" spans="1:11" x14ac:dyDescent="0.25">
      <c r="A20">
        <v>18</v>
      </c>
      <c r="B20" s="2">
        <f>+'19 Mar 2019'!B20</f>
        <v>44105</v>
      </c>
      <c r="C20" s="5">
        <v>92.987379000000004</v>
      </c>
      <c r="D20" s="5">
        <v>53.300573</v>
      </c>
      <c r="E20" s="5">
        <v>65.483999999999995</v>
      </c>
      <c r="F20" s="5">
        <v>73.8</v>
      </c>
      <c r="G20" s="5">
        <v>24.85</v>
      </c>
      <c r="H20" s="6">
        <v>18.41</v>
      </c>
      <c r="I20" s="7">
        <v>21.043056</v>
      </c>
      <c r="J20" s="6">
        <f>-2.633056</f>
        <v>-2.6330559999999998</v>
      </c>
      <c r="K20" t="str">
        <f t="shared" si="0"/>
        <v>Buy</v>
      </c>
    </row>
    <row r="21" spans="1:11" x14ac:dyDescent="0.25">
      <c r="A21">
        <v>19</v>
      </c>
      <c r="B21" s="2">
        <f>+'19 Mar 2019'!B21</f>
        <v>44136</v>
      </c>
      <c r="C21" s="5">
        <v>91.338542000000004</v>
      </c>
      <c r="D21" s="5">
        <v>53.128582999999999</v>
      </c>
      <c r="E21" s="5">
        <v>65.284000000000006</v>
      </c>
      <c r="F21" s="5">
        <v>73.849999999999994</v>
      </c>
      <c r="G21" s="5">
        <v>24.85</v>
      </c>
      <c r="H21" s="6">
        <v>19.074999999999999</v>
      </c>
      <c r="I21" s="7">
        <v>21.394171</v>
      </c>
      <c r="J21" s="6">
        <f>-2.319171</f>
        <v>-2.3191709999999999</v>
      </c>
      <c r="K21" t="str">
        <f t="shared" si="0"/>
        <v>Buy</v>
      </c>
    </row>
    <row r="22" spans="1:11" x14ac:dyDescent="0.25">
      <c r="A22">
        <v>20</v>
      </c>
      <c r="B22" s="2">
        <f>+'19 Mar 2019'!B22</f>
        <v>44166</v>
      </c>
      <c r="C22" s="5">
        <v>80.351894999999999</v>
      </c>
      <c r="D22" s="5">
        <v>52.989353000000001</v>
      </c>
      <c r="E22" s="5">
        <v>65.087999999999994</v>
      </c>
      <c r="F22" s="5">
        <v>73.95</v>
      </c>
      <c r="G22" s="5">
        <v>24.85</v>
      </c>
      <c r="H22" s="6">
        <v>19.425000000000001</v>
      </c>
      <c r="I22" s="7">
        <v>21.205145000000002</v>
      </c>
      <c r="J22" s="6">
        <f>-1.780145</f>
        <v>-1.7801450000000001</v>
      </c>
      <c r="K22" t="str">
        <f t="shared" si="0"/>
        <v>Buy</v>
      </c>
    </row>
    <row r="23" spans="1:11" x14ac:dyDescent="0.25">
      <c r="A23">
        <v>21</v>
      </c>
      <c r="B23" s="2">
        <f>+'19 Mar 2019'!B23</f>
        <v>44197</v>
      </c>
      <c r="C23" s="5">
        <v>67.113347000000005</v>
      </c>
      <c r="D23" s="5">
        <v>52.858313000000003</v>
      </c>
      <c r="E23" s="5">
        <v>64.897999999999996</v>
      </c>
      <c r="F23" s="5">
        <v>73.8</v>
      </c>
      <c r="G23" s="5">
        <v>24.85</v>
      </c>
      <c r="H23" s="6">
        <v>20.024000000000001</v>
      </c>
      <c r="I23" s="7">
        <v>19.900521999999999</v>
      </c>
      <c r="J23" s="6">
        <v>0.123478</v>
      </c>
      <c r="K23" t="str">
        <f t="shared" si="0"/>
        <v>SELL</v>
      </c>
    </row>
    <row r="24" spans="1:11" x14ac:dyDescent="0.25">
      <c r="A24">
        <v>22</v>
      </c>
      <c r="B24" s="2">
        <f>+'19 Mar 2019'!B24</f>
        <v>44228</v>
      </c>
      <c r="C24" s="5">
        <v>51.184643000000001</v>
      </c>
      <c r="D24" s="5">
        <v>52.727272999999997</v>
      </c>
      <c r="E24" s="5">
        <v>64.713999999999999</v>
      </c>
      <c r="F24" s="5">
        <v>73.5</v>
      </c>
      <c r="G24" s="5">
        <v>24.85</v>
      </c>
      <c r="H24" s="6">
        <v>19.649000000000001</v>
      </c>
      <c r="I24" s="7">
        <v>19.455748</v>
      </c>
      <c r="J24" s="6">
        <v>0.19325200000000001</v>
      </c>
      <c r="K24" t="str">
        <f t="shared" si="0"/>
        <v>SELL</v>
      </c>
    </row>
    <row r="25" spans="1:11" x14ac:dyDescent="0.25">
      <c r="A25">
        <v>23</v>
      </c>
      <c r="B25" s="2">
        <f>+'19 Mar 2019'!B25</f>
        <v>44256</v>
      </c>
      <c r="C25" s="5">
        <v>51.184643000000001</v>
      </c>
      <c r="D25" s="5">
        <v>52.588042999999999</v>
      </c>
      <c r="E25" s="5">
        <v>64.540000000000006</v>
      </c>
      <c r="F25" s="5">
        <v>73.2</v>
      </c>
      <c r="G25" s="5">
        <v>24.85</v>
      </c>
      <c r="H25" s="6">
        <v>18.873999999999999</v>
      </c>
      <c r="I25" s="7">
        <v>18.881913999999998</v>
      </c>
      <c r="J25" s="6">
        <f>0.007914</f>
        <v>7.9139999999999992E-3</v>
      </c>
      <c r="K25" t="str">
        <f t="shared" si="0"/>
        <v>SELL</v>
      </c>
    </row>
    <row r="29" spans="1:11" x14ac:dyDescent="0.25">
      <c r="I29" t="s">
        <v>10</v>
      </c>
      <c r="J29" t="s">
        <v>11</v>
      </c>
      <c r="K29" t="s">
        <v>8</v>
      </c>
    </row>
    <row r="30" spans="1:11" x14ac:dyDescent="0.25">
      <c r="H30" s="15" t="s">
        <v>9</v>
      </c>
      <c r="I30" s="4">
        <f>+AVERAGE(H5:H17)</f>
        <v>17.648076923076925</v>
      </c>
      <c r="J30" s="17">
        <f>+AVERAGE(I5:I17)</f>
        <v>19.452276384615384</v>
      </c>
      <c r="K30" s="14">
        <f>+I30-J30</f>
        <v>-1.8041994615384596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B144-830A-4F50-AC9F-3278E832734B}">
  <sheetPr>
    <pageSetUpPr fitToPage="1"/>
  </sheetPr>
  <dimension ref="A1:L30"/>
  <sheetViews>
    <sheetView tabSelected="1" workbookViewId="0">
      <selection activeCell="H1" sqref="H1"/>
    </sheetView>
  </sheetViews>
  <sheetFormatPr defaultRowHeight="15" x14ac:dyDescent="0.25"/>
  <cols>
    <col min="1" max="1" width="3" bestFit="1" customWidth="1"/>
    <col min="2" max="2" width="11.42578125" customWidth="1"/>
    <col min="3" max="3" width="9.5703125" bestFit="1" customWidth="1"/>
    <col min="4" max="4" width="14.5703125" bestFit="1" customWidth="1"/>
    <col min="5" max="5" width="24.42578125" bestFit="1" customWidth="1"/>
    <col min="6" max="6" width="11.28515625" bestFit="1" customWidth="1"/>
    <col min="7" max="7" width="11" bestFit="1" customWidth="1"/>
    <col min="8" max="9" width="19.140625" bestFit="1" customWidth="1"/>
    <col min="10" max="11" width="16" bestFit="1" customWidth="1"/>
    <col min="12" max="12" width="12" bestFit="1" customWidth="1"/>
    <col min="13" max="13" width="13.140625" bestFit="1" customWidth="1"/>
  </cols>
  <sheetData>
    <row r="1" spans="1:12" x14ac:dyDescent="0.25">
      <c r="B1" s="1"/>
      <c r="C1" s="1" t="s">
        <v>0</v>
      </c>
      <c r="D1" s="1" t="s">
        <v>1</v>
      </c>
      <c r="E1" s="1" t="s">
        <v>2</v>
      </c>
      <c r="F1" s="1" t="s">
        <v>24</v>
      </c>
      <c r="G1" s="1" t="s">
        <v>4</v>
      </c>
      <c r="H1" s="1" t="s">
        <v>5</v>
      </c>
      <c r="I1" s="3" t="s">
        <v>6</v>
      </c>
      <c r="J1" t="s">
        <v>7</v>
      </c>
      <c r="K1" t="s">
        <v>8</v>
      </c>
    </row>
    <row r="2" spans="1:12" x14ac:dyDescent="0.25">
      <c r="A2">
        <v>0</v>
      </c>
      <c r="B2" s="2">
        <v>43586</v>
      </c>
      <c r="C2" s="5">
        <v>5</v>
      </c>
      <c r="D2" s="5">
        <v>51.848790000000001</v>
      </c>
      <c r="E2" s="5">
        <v>62.457822999999998</v>
      </c>
      <c r="F2" s="5">
        <v>4.1289290000000003</v>
      </c>
      <c r="G2" s="5">
        <v>56.25</v>
      </c>
      <c r="H2" s="5">
        <v>24.53</v>
      </c>
      <c r="I2" s="7">
        <v>16.632999999999999</v>
      </c>
      <c r="J2" s="6">
        <v>16.810825000000001</v>
      </c>
      <c r="K2" s="14">
        <f>+I2-J2</f>
        <v>-0.17782500000000212</v>
      </c>
      <c r="L2" t="str">
        <f>+IF(K2&lt;0,"Buy","SELL")</f>
        <v>Buy</v>
      </c>
    </row>
    <row r="3" spans="1:12" x14ac:dyDescent="0.25">
      <c r="A3">
        <v>1</v>
      </c>
      <c r="B3" s="2">
        <v>43617</v>
      </c>
      <c r="C3" s="5">
        <v>6</v>
      </c>
      <c r="D3" s="5">
        <v>62.298875000000002</v>
      </c>
      <c r="E3" s="5">
        <v>61.770161999999999</v>
      </c>
      <c r="F3" s="5">
        <v>5.1232220000000002</v>
      </c>
      <c r="G3" s="5">
        <v>60.65</v>
      </c>
      <c r="H3" s="5">
        <v>24.54</v>
      </c>
      <c r="I3" s="7">
        <v>16.733000000000001</v>
      </c>
      <c r="J3" s="6">
        <v>17.072147000000001</v>
      </c>
      <c r="K3" s="14">
        <f t="shared" ref="K3:K25" si="0">+I3-J3</f>
        <v>-0.33914700000000053</v>
      </c>
      <c r="L3" t="str">
        <f t="shared" ref="L3:L25" si="1">+IF(K3&lt;0,"Buy","SELL")</f>
        <v>Buy</v>
      </c>
    </row>
    <row r="4" spans="1:12" x14ac:dyDescent="0.25">
      <c r="A4">
        <v>2</v>
      </c>
      <c r="B4" s="2">
        <v>43647</v>
      </c>
      <c r="C4" s="5">
        <v>7</v>
      </c>
      <c r="D4" s="5">
        <v>72.96996</v>
      </c>
      <c r="E4" s="5">
        <v>61.452168999999998</v>
      </c>
      <c r="F4" s="5">
        <v>5.3440510000000003</v>
      </c>
      <c r="G4" s="5">
        <v>62.9</v>
      </c>
      <c r="H4" s="5">
        <v>24.54</v>
      </c>
      <c r="I4" s="7">
        <v>16.792000000000002</v>
      </c>
      <c r="J4" s="6">
        <v>17.710059999999999</v>
      </c>
      <c r="K4" s="14">
        <f t="shared" si="0"/>
        <v>-0.91805999999999699</v>
      </c>
      <c r="L4" t="str">
        <f t="shared" si="1"/>
        <v>Buy</v>
      </c>
    </row>
    <row r="5" spans="1:12" x14ac:dyDescent="0.25">
      <c r="A5">
        <v>3</v>
      </c>
      <c r="B5" s="2">
        <v>43678</v>
      </c>
      <c r="C5" s="5">
        <v>8</v>
      </c>
      <c r="D5" s="5">
        <v>84.176451999999998</v>
      </c>
      <c r="E5" s="5">
        <v>60.652002000000003</v>
      </c>
      <c r="F5" s="5">
        <v>5.5341339999999999</v>
      </c>
      <c r="G5" s="5">
        <v>64.3</v>
      </c>
      <c r="H5" s="5">
        <v>24.58</v>
      </c>
      <c r="I5" s="7">
        <v>16.986999999999998</v>
      </c>
      <c r="J5" s="6">
        <v>18.549849999999999</v>
      </c>
      <c r="K5" s="14">
        <f t="shared" si="0"/>
        <v>-1.562850000000001</v>
      </c>
      <c r="L5" t="str">
        <f t="shared" si="1"/>
        <v>Buy</v>
      </c>
    </row>
    <row r="6" spans="1:12" x14ac:dyDescent="0.25">
      <c r="A6">
        <v>4</v>
      </c>
      <c r="B6" s="2">
        <v>43709</v>
      </c>
      <c r="C6" s="5">
        <v>9</v>
      </c>
      <c r="D6" s="5">
        <v>92.780124999999998</v>
      </c>
      <c r="E6" s="5">
        <v>59.866134000000002</v>
      </c>
      <c r="F6" s="5">
        <v>5.6936720000000003</v>
      </c>
      <c r="G6" s="5">
        <v>67.95</v>
      </c>
      <c r="H6" s="5">
        <v>24.6</v>
      </c>
      <c r="I6" s="7">
        <v>17.562000000000001</v>
      </c>
      <c r="J6" s="6">
        <v>19.632235999999999</v>
      </c>
      <c r="K6" s="14">
        <f t="shared" si="0"/>
        <v>-2.0702359999999977</v>
      </c>
      <c r="L6" t="str">
        <f t="shared" si="1"/>
        <v>Buy</v>
      </c>
    </row>
    <row r="7" spans="1:12" x14ac:dyDescent="0.25">
      <c r="A7">
        <v>5</v>
      </c>
      <c r="B7" s="2">
        <v>43739</v>
      </c>
      <c r="C7" s="5">
        <v>10</v>
      </c>
      <c r="D7" s="5">
        <v>97.386128999999997</v>
      </c>
      <c r="E7" s="5">
        <v>59.135983000000003</v>
      </c>
      <c r="F7" s="5">
        <v>5.833405</v>
      </c>
      <c r="G7" s="5">
        <v>70.099999999999994</v>
      </c>
      <c r="H7" s="5">
        <v>24.7</v>
      </c>
      <c r="I7" s="7">
        <v>18.855</v>
      </c>
      <c r="J7" s="6">
        <v>20.383925999999999</v>
      </c>
      <c r="K7" s="14">
        <f t="shared" si="0"/>
        <v>-1.5289259999999985</v>
      </c>
      <c r="L7" t="str">
        <f t="shared" si="1"/>
        <v>Buy</v>
      </c>
    </row>
    <row r="8" spans="1:12" x14ac:dyDescent="0.25">
      <c r="A8">
        <v>6</v>
      </c>
      <c r="B8" s="2">
        <v>43770</v>
      </c>
      <c r="C8" s="5">
        <v>11</v>
      </c>
      <c r="D8" s="5">
        <v>95.737291999999997</v>
      </c>
      <c r="E8" s="5">
        <v>57.992185999999997</v>
      </c>
      <c r="F8" s="5">
        <v>6.4251740000000002</v>
      </c>
      <c r="G8" s="5">
        <v>69.849999999999994</v>
      </c>
      <c r="H8" s="5">
        <v>24.77</v>
      </c>
      <c r="I8" s="7">
        <v>21.23</v>
      </c>
      <c r="J8" s="6">
        <v>20.517433</v>
      </c>
      <c r="K8" s="14">
        <f t="shared" si="0"/>
        <v>0.71256699999999995</v>
      </c>
      <c r="L8" t="str">
        <f t="shared" si="1"/>
        <v>SELL</v>
      </c>
    </row>
    <row r="9" spans="1:12" x14ac:dyDescent="0.25">
      <c r="A9">
        <v>7</v>
      </c>
      <c r="B9" s="2">
        <v>43800</v>
      </c>
      <c r="C9" s="5">
        <v>12</v>
      </c>
      <c r="D9" s="5">
        <v>84.750645000000006</v>
      </c>
      <c r="E9" s="5">
        <v>56.923979000000003</v>
      </c>
      <c r="F9" s="5">
        <v>6.9490959999999999</v>
      </c>
      <c r="G9" s="5">
        <v>70.400000000000006</v>
      </c>
      <c r="H9" s="5">
        <v>24.84</v>
      </c>
      <c r="I9" s="7">
        <v>21.684999999999999</v>
      </c>
      <c r="J9" s="6">
        <v>20.349316000000002</v>
      </c>
      <c r="K9" s="14">
        <f t="shared" si="0"/>
        <v>1.335683999999997</v>
      </c>
      <c r="L9" t="str">
        <f t="shared" si="1"/>
        <v>SELL</v>
      </c>
    </row>
    <row r="10" spans="1:12" x14ac:dyDescent="0.25">
      <c r="A10">
        <v>8</v>
      </c>
      <c r="B10" s="2">
        <v>43831</v>
      </c>
      <c r="C10" s="5">
        <v>1</v>
      </c>
      <c r="D10" s="5">
        <v>71.512096999999997</v>
      </c>
      <c r="E10" s="5">
        <v>55.957692999999999</v>
      </c>
      <c r="F10" s="5">
        <v>7.1269210000000003</v>
      </c>
      <c r="G10" s="5">
        <v>71.150000000000006</v>
      </c>
      <c r="H10" s="5">
        <v>24.92</v>
      </c>
      <c r="I10" s="7">
        <v>21.74</v>
      </c>
      <c r="J10" s="6">
        <v>20.199724</v>
      </c>
      <c r="K10" s="14">
        <f t="shared" si="0"/>
        <v>1.5402759999999986</v>
      </c>
      <c r="L10" t="str">
        <f t="shared" si="1"/>
        <v>SELL</v>
      </c>
    </row>
    <row r="11" spans="1:12" x14ac:dyDescent="0.25">
      <c r="A11">
        <v>9</v>
      </c>
      <c r="B11" s="2">
        <v>43862</v>
      </c>
      <c r="C11" s="5">
        <v>2</v>
      </c>
      <c r="D11" s="5">
        <v>55.347845</v>
      </c>
      <c r="E11" s="5">
        <v>55.751116000000003</v>
      </c>
      <c r="F11" s="5">
        <v>7.0029750000000002</v>
      </c>
      <c r="G11" s="5">
        <v>71.95</v>
      </c>
      <c r="H11" s="5">
        <v>25.06</v>
      </c>
      <c r="I11" s="7">
        <v>21.745000000000001</v>
      </c>
      <c r="J11" s="6">
        <v>18.942591</v>
      </c>
      <c r="K11" s="14">
        <f t="shared" si="0"/>
        <v>2.8024090000000008</v>
      </c>
      <c r="L11" t="str">
        <f t="shared" si="1"/>
        <v>SELL</v>
      </c>
    </row>
    <row r="12" spans="1:12" x14ac:dyDescent="0.25">
      <c r="A12">
        <v>10</v>
      </c>
      <c r="B12" s="2">
        <v>43891</v>
      </c>
      <c r="C12" s="5">
        <v>3</v>
      </c>
      <c r="D12" s="5">
        <v>44.546089000000002</v>
      </c>
      <c r="E12" s="5">
        <v>55.544538000000003</v>
      </c>
      <c r="F12" s="5">
        <v>6.7137659999999997</v>
      </c>
      <c r="G12" s="5">
        <v>72.599999999999994</v>
      </c>
      <c r="H12" s="5">
        <v>25.36</v>
      </c>
      <c r="I12" s="7">
        <v>21.445</v>
      </c>
      <c r="J12" s="6">
        <v>18.414391999999999</v>
      </c>
      <c r="K12" s="14">
        <f t="shared" si="0"/>
        <v>3.0306080000000009</v>
      </c>
      <c r="L12" t="str">
        <f t="shared" si="1"/>
        <v>SELL</v>
      </c>
    </row>
    <row r="13" spans="1:12" x14ac:dyDescent="0.25">
      <c r="A13">
        <v>11</v>
      </c>
      <c r="B13" s="2">
        <v>43922</v>
      </c>
      <c r="C13" s="5">
        <v>4</v>
      </c>
      <c r="D13" s="5">
        <v>43.396833000000001</v>
      </c>
      <c r="E13" s="5">
        <v>55.329698</v>
      </c>
      <c r="F13" s="5">
        <v>5.800694</v>
      </c>
      <c r="G13" s="5">
        <v>72.8</v>
      </c>
      <c r="H13" s="5">
        <v>25.9</v>
      </c>
      <c r="I13" s="7">
        <v>20.146999999999998</v>
      </c>
      <c r="J13" s="6">
        <v>18.030718</v>
      </c>
      <c r="K13" s="14">
        <f t="shared" si="0"/>
        <v>2.1162819999999982</v>
      </c>
      <c r="L13" t="str">
        <f t="shared" si="1"/>
        <v>SELL</v>
      </c>
    </row>
    <row r="14" spans="1:12" x14ac:dyDescent="0.25">
      <c r="A14">
        <v>12</v>
      </c>
      <c r="B14" s="2">
        <v>43952</v>
      </c>
      <c r="C14" s="5">
        <v>5</v>
      </c>
      <c r="D14" s="5">
        <v>51.121290000000002</v>
      </c>
      <c r="E14" s="5">
        <v>55.106594000000001</v>
      </c>
      <c r="F14" s="5">
        <v>5.6230380000000002</v>
      </c>
      <c r="G14" s="5">
        <v>73.25</v>
      </c>
      <c r="H14" s="5">
        <v>26.44</v>
      </c>
      <c r="I14" s="7">
        <v>18.920000000000002</v>
      </c>
      <c r="J14" s="6">
        <v>18.105864</v>
      </c>
      <c r="K14" s="14">
        <f t="shared" si="0"/>
        <v>0.8141360000000013</v>
      </c>
      <c r="L14" t="str">
        <f t="shared" si="1"/>
        <v>SELL</v>
      </c>
    </row>
    <row r="15" spans="1:12" x14ac:dyDescent="0.25">
      <c r="A15">
        <v>13</v>
      </c>
      <c r="B15" s="2">
        <v>43983</v>
      </c>
      <c r="C15" s="5">
        <v>6</v>
      </c>
      <c r="D15" s="5">
        <v>61.571375000000003</v>
      </c>
      <c r="E15" s="5">
        <v>54.900016999999998</v>
      </c>
      <c r="F15" s="5">
        <v>5.5775899999999998</v>
      </c>
      <c r="G15" s="5">
        <v>73.55</v>
      </c>
      <c r="H15" s="5">
        <v>26.9</v>
      </c>
      <c r="I15" s="7">
        <v>18.475999999999999</v>
      </c>
      <c r="J15" s="6">
        <v>18.416563</v>
      </c>
      <c r="K15" s="14">
        <f t="shared" si="0"/>
        <v>5.9436999999999074E-2</v>
      </c>
      <c r="L15" t="str">
        <f t="shared" si="1"/>
        <v>SELL</v>
      </c>
    </row>
    <row r="16" spans="1:12" x14ac:dyDescent="0.25">
      <c r="A16">
        <v>14</v>
      </c>
      <c r="B16" s="2">
        <v>44013</v>
      </c>
      <c r="C16" s="5">
        <v>7</v>
      </c>
      <c r="D16" s="5">
        <v>72.242459999999994</v>
      </c>
      <c r="E16" s="5">
        <v>54.685175999999998</v>
      </c>
      <c r="F16" s="5">
        <v>5.7139319999999998</v>
      </c>
      <c r="G16" s="5">
        <v>73.849999999999994</v>
      </c>
      <c r="H16" s="5">
        <v>27.51</v>
      </c>
      <c r="I16" s="7">
        <v>18.515000000000001</v>
      </c>
      <c r="J16" s="6">
        <v>19.189995</v>
      </c>
      <c r="K16" s="14">
        <f t="shared" si="0"/>
        <v>-0.67499499999999912</v>
      </c>
      <c r="L16" t="str">
        <f t="shared" si="1"/>
        <v>Buy</v>
      </c>
    </row>
    <row r="17" spans="1:12" x14ac:dyDescent="0.25">
      <c r="A17">
        <v>15</v>
      </c>
      <c r="B17" s="2">
        <v>44044</v>
      </c>
      <c r="C17" s="5">
        <v>8</v>
      </c>
      <c r="D17" s="5">
        <v>83.448952000000006</v>
      </c>
      <c r="E17" s="5">
        <v>54.462071999999999</v>
      </c>
      <c r="F17" s="5">
        <v>5.7345889999999997</v>
      </c>
      <c r="G17" s="5">
        <v>73.75</v>
      </c>
      <c r="H17" s="5">
        <v>27.51</v>
      </c>
      <c r="I17" s="7">
        <v>18.59</v>
      </c>
      <c r="J17" s="6">
        <v>19.912424000000001</v>
      </c>
      <c r="K17" s="14">
        <f t="shared" si="0"/>
        <v>-1.3224240000000016</v>
      </c>
      <c r="L17" t="str">
        <f t="shared" si="1"/>
        <v>Buy</v>
      </c>
    </row>
    <row r="18" spans="1:12" x14ac:dyDescent="0.25">
      <c r="A18">
        <v>16</v>
      </c>
      <c r="B18" s="2">
        <v>44075</v>
      </c>
      <c r="C18" s="5">
        <v>9</v>
      </c>
      <c r="D18" s="5">
        <v>92.052625000000006</v>
      </c>
      <c r="E18" s="5">
        <v>54.238968999999997</v>
      </c>
      <c r="F18" s="5">
        <v>5.8254830000000002</v>
      </c>
      <c r="G18" s="5">
        <v>74.150000000000006</v>
      </c>
      <c r="H18" s="5">
        <v>27.51</v>
      </c>
      <c r="I18" s="7">
        <v>19.350000000000001</v>
      </c>
      <c r="J18" s="6">
        <v>20.710284999999999</v>
      </c>
      <c r="K18" s="14">
        <f t="shared" si="0"/>
        <v>-1.3602849999999975</v>
      </c>
      <c r="L18" t="str">
        <f t="shared" si="1"/>
        <v>Buy</v>
      </c>
    </row>
    <row r="19" spans="1:12" x14ac:dyDescent="0.25">
      <c r="A19">
        <v>17</v>
      </c>
      <c r="B19" s="2">
        <v>44105</v>
      </c>
      <c r="C19" s="5">
        <v>10</v>
      </c>
      <c r="D19" s="5">
        <v>96.658629000000005</v>
      </c>
      <c r="E19" s="5">
        <v>53.999338999999999</v>
      </c>
      <c r="F19" s="5">
        <v>5.8337459999999997</v>
      </c>
      <c r="G19" s="5">
        <v>74.25</v>
      </c>
      <c r="H19" s="5">
        <v>27.51</v>
      </c>
      <c r="I19" s="7">
        <v>20.289000000000001</v>
      </c>
      <c r="J19" s="6">
        <v>21.236767</v>
      </c>
      <c r="K19" s="14">
        <f t="shared" si="0"/>
        <v>-0.94776699999999892</v>
      </c>
      <c r="L19" t="str">
        <f t="shared" si="1"/>
        <v>Buy</v>
      </c>
    </row>
    <row r="20" spans="1:12" x14ac:dyDescent="0.25">
      <c r="A20">
        <v>18</v>
      </c>
      <c r="B20" s="2">
        <v>44136</v>
      </c>
      <c r="C20" s="5">
        <v>11</v>
      </c>
      <c r="D20" s="5">
        <v>95.009792000000004</v>
      </c>
      <c r="E20" s="5">
        <v>53.759709000000001</v>
      </c>
      <c r="F20" s="5">
        <v>6.0031400000000001</v>
      </c>
      <c r="G20" s="5">
        <v>74.3</v>
      </c>
      <c r="H20" s="5">
        <v>27.51</v>
      </c>
      <c r="I20" s="7">
        <v>21.048999999999999</v>
      </c>
      <c r="J20" s="6">
        <v>21.351846999999999</v>
      </c>
      <c r="K20" s="14">
        <f t="shared" si="0"/>
        <v>-0.30284699999999987</v>
      </c>
      <c r="L20" t="str">
        <f t="shared" si="1"/>
        <v>Buy</v>
      </c>
    </row>
    <row r="21" spans="1:12" x14ac:dyDescent="0.25">
      <c r="A21">
        <v>19</v>
      </c>
      <c r="B21" s="2">
        <v>44166</v>
      </c>
      <c r="C21" s="5">
        <v>12</v>
      </c>
      <c r="D21" s="5">
        <v>84.023145</v>
      </c>
      <c r="E21" s="5">
        <v>53.569657999999997</v>
      </c>
      <c r="F21" s="5">
        <v>6.6724509999999997</v>
      </c>
      <c r="G21" s="5">
        <v>74.400000000000006</v>
      </c>
      <c r="H21" s="5">
        <v>27.51</v>
      </c>
      <c r="I21" s="7">
        <v>21.469000000000001</v>
      </c>
      <c r="J21" s="6">
        <v>21.316437000000001</v>
      </c>
      <c r="K21" s="14">
        <f t="shared" si="0"/>
        <v>0.15256300000000067</v>
      </c>
      <c r="L21" t="str">
        <f t="shared" si="1"/>
        <v>SELL</v>
      </c>
    </row>
    <row r="22" spans="1:12" x14ac:dyDescent="0.25">
      <c r="A22">
        <v>20</v>
      </c>
      <c r="B22" s="2">
        <v>44197</v>
      </c>
      <c r="C22" s="5">
        <v>1</v>
      </c>
      <c r="D22" s="5">
        <v>70.784597000000005</v>
      </c>
      <c r="E22" s="5">
        <v>53.387869999999999</v>
      </c>
      <c r="F22" s="5">
        <v>7.3706829999999997</v>
      </c>
      <c r="G22" s="5">
        <v>75.55</v>
      </c>
      <c r="H22" s="5">
        <v>27.51</v>
      </c>
      <c r="I22" s="7">
        <v>21.849</v>
      </c>
      <c r="J22" s="6">
        <v>21.327707</v>
      </c>
      <c r="K22" s="14">
        <f t="shared" si="0"/>
        <v>0.52129300000000001</v>
      </c>
      <c r="L22" t="str">
        <f t="shared" si="1"/>
        <v>SELL</v>
      </c>
    </row>
    <row r="23" spans="1:12" x14ac:dyDescent="0.25">
      <c r="A23">
        <v>21</v>
      </c>
      <c r="B23" s="2">
        <v>44228</v>
      </c>
      <c r="C23" s="5">
        <v>2</v>
      </c>
      <c r="D23" s="5">
        <v>54.855893000000002</v>
      </c>
      <c r="E23" s="5">
        <v>53.197819000000003</v>
      </c>
      <c r="F23" s="5">
        <v>7.2426050000000002</v>
      </c>
      <c r="G23" s="5">
        <v>76.8</v>
      </c>
      <c r="H23" s="5">
        <v>27.51</v>
      </c>
      <c r="I23" s="7">
        <v>21.439</v>
      </c>
      <c r="J23" s="6">
        <v>20.229040000000001</v>
      </c>
      <c r="K23" s="14">
        <f t="shared" si="0"/>
        <v>1.2099599999999988</v>
      </c>
      <c r="L23" t="str">
        <f t="shared" si="1"/>
        <v>SELL</v>
      </c>
    </row>
    <row r="24" spans="1:12" x14ac:dyDescent="0.25">
      <c r="A24">
        <v>22</v>
      </c>
      <c r="B24" s="2">
        <v>44256</v>
      </c>
      <c r="C24" s="5">
        <v>3</v>
      </c>
      <c r="D24" s="5">
        <v>44.46808</v>
      </c>
      <c r="E24" s="5">
        <v>53.024293999999998</v>
      </c>
      <c r="F24" s="5">
        <v>6.9699220000000004</v>
      </c>
      <c r="G24" s="5">
        <v>77.849999999999994</v>
      </c>
      <c r="H24" s="5">
        <v>27.51</v>
      </c>
      <c r="I24" s="7">
        <v>20.544</v>
      </c>
      <c r="J24" s="6">
        <v>19.734779</v>
      </c>
      <c r="K24" s="14">
        <f t="shared" si="0"/>
        <v>0.80922100000000086</v>
      </c>
      <c r="L24" t="str">
        <f t="shared" si="1"/>
        <v>SELL</v>
      </c>
    </row>
    <row r="25" spans="1:12" x14ac:dyDescent="0.25">
      <c r="A25">
        <v>23</v>
      </c>
      <c r="B25" s="2">
        <v>44287</v>
      </c>
      <c r="C25" s="5">
        <v>4</v>
      </c>
      <c r="D25" s="5">
        <v>44.46808</v>
      </c>
      <c r="E25" s="5">
        <v>52.850768000000002</v>
      </c>
      <c r="F25" s="5">
        <v>6.2923479999999996</v>
      </c>
      <c r="G25" s="5">
        <v>77.7</v>
      </c>
      <c r="H25" s="5">
        <v>27.51</v>
      </c>
      <c r="I25" s="7">
        <v>19.849</v>
      </c>
      <c r="J25" s="6">
        <v>19.172301999999998</v>
      </c>
      <c r="K25" s="14">
        <f t="shared" si="0"/>
        <v>0.6766980000000018</v>
      </c>
      <c r="L25" t="str">
        <f t="shared" si="1"/>
        <v>SELL</v>
      </c>
    </row>
    <row r="29" spans="1:12" x14ac:dyDescent="0.25">
      <c r="I29" t="s">
        <v>10</v>
      </c>
      <c r="J29" t="s">
        <v>11</v>
      </c>
      <c r="K29" t="s">
        <v>8</v>
      </c>
    </row>
    <row r="30" spans="1:12" x14ac:dyDescent="0.25">
      <c r="H30" s="15" t="s">
        <v>9</v>
      </c>
      <c r="I30" s="4">
        <f>+AVERAGE(I4:I16)</f>
        <v>19.546076923076921</v>
      </c>
      <c r="J30" s="17">
        <f>+AVERAGE(J4:J16)</f>
        <v>19.110974461538461</v>
      </c>
      <c r="K30" s="14">
        <f>+I30-J30</f>
        <v>0.43510246153845955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trades</vt:lpstr>
      <vt:lpstr>15 Feb 2019</vt:lpstr>
      <vt:lpstr>19 Feb 2019</vt:lpstr>
      <vt:lpstr>20 Feb 2019</vt:lpstr>
      <vt:lpstr>21 Feb 2019</vt:lpstr>
      <vt:lpstr>22 Feb 2019</vt:lpstr>
      <vt:lpstr>25 Feb 2019</vt:lpstr>
      <vt:lpstr>26 Feb 2019</vt:lpstr>
      <vt:lpstr>27 Feb 2019</vt:lpstr>
      <vt:lpstr>11 Mar 2019</vt:lpstr>
      <vt:lpstr>13 Mar 2019</vt:lpstr>
      <vt:lpstr>14 Mar 2019</vt:lpstr>
      <vt:lpstr>19 Mar 2019</vt:lpstr>
      <vt:lpstr>21 Mar 2019</vt:lpstr>
      <vt:lpstr>8 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cp:lastPrinted>2019-02-18T09:58:23Z</cp:lastPrinted>
  <dcterms:created xsi:type="dcterms:W3CDTF">2019-02-18T09:20:23Z</dcterms:created>
  <dcterms:modified xsi:type="dcterms:W3CDTF">2019-04-08T08:39:26Z</dcterms:modified>
</cp:coreProperties>
</file>