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0210"/>
  <workbookPr/>
  <mc:AlternateContent xmlns:mc="http://schemas.openxmlformats.org/markup-compatibility/2006">
    <mc:Choice Requires="x15">
      <x15ac:absPath xmlns:x15ac="http://schemas.microsoft.com/office/spreadsheetml/2010/11/ac" url="/Users/mkh2/github/LMDIR/tests/testthat/"/>
    </mc:Choice>
  </mc:AlternateContent>
  <bookViews>
    <workbookView xWindow="0" yWindow="460" windowWidth="28720" windowHeight="17540" tabRatio="500" firstSheet="2" activeTab="8"/>
  </bookViews>
  <sheets>
    <sheet name="with matrices - incremental" sheetId="1" r:id="rId1"/>
    <sheet name="with matrices - for testing" sheetId="5" r:id="rId2"/>
    <sheet name="SuperSimple testing" sheetId="8" r:id="rId3"/>
    <sheet name="GH data -- limits -- WRONG" sheetId="9" r:id="rId4"/>
    <sheet name="GH data -- small numbers" sheetId="6" r:id="rId5"/>
    <sheet name="GH data -- correct" sheetId="10" r:id="rId6"/>
    <sheet name="GH data -- small numbers test" sheetId="11" r:id="rId7"/>
    <sheet name="GH data -- correct test" sheetId="12" r:id="rId8"/>
    <sheet name="UK data -- fixed" sheetId="13" r:id="rId9"/>
  </sheets>
  <calcPr calcId="162913"/>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V60" i="10" l="1"/>
  <c r="AF54" i="13" l="1"/>
  <c r="AC54" i="13"/>
  <c r="AD54" i="13"/>
  <c r="AE54" i="13"/>
  <c r="AB54" i="13"/>
  <c r="AC19" i="12"/>
  <c r="AD19" i="12"/>
  <c r="AE19" i="12"/>
  <c r="AB19" i="12"/>
  <c r="V54" i="13"/>
  <c r="H3" i="13"/>
  <c r="H4" i="13"/>
  <c r="H5" i="13"/>
  <c r="H6" i="13"/>
  <c r="H7" i="13"/>
  <c r="H8" i="13"/>
  <c r="H9" i="13"/>
  <c r="H10" i="13"/>
  <c r="H11" i="13"/>
  <c r="H12" i="13"/>
  <c r="H13" i="13"/>
  <c r="H14" i="13"/>
  <c r="H15" i="13"/>
  <c r="H16" i="13"/>
  <c r="H17" i="13"/>
  <c r="H18" i="13"/>
  <c r="H19" i="13"/>
  <c r="H20" i="13"/>
  <c r="H21" i="13"/>
  <c r="H22" i="13"/>
  <c r="H23" i="13"/>
  <c r="H24" i="13"/>
  <c r="T52" i="13"/>
  <c r="S52" i="13"/>
  <c r="R52" i="13"/>
  <c r="Q52" i="13"/>
  <c r="H52" i="13"/>
  <c r="T51" i="13"/>
  <c r="S51" i="13"/>
  <c r="R51" i="13"/>
  <c r="Q51" i="13"/>
  <c r="H51" i="13"/>
  <c r="T50" i="13"/>
  <c r="S50" i="13"/>
  <c r="R50" i="13"/>
  <c r="Q50" i="13"/>
  <c r="H50" i="13"/>
  <c r="N50" i="13" s="1"/>
  <c r="T49" i="13"/>
  <c r="S49" i="13"/>
  <c r="R49" i="13"/>
  <c r="Q49" i="13"/>
  <c r="H49" i="13"/>
  <c r="T48" i="13"/>
  <c r="S48" i="13"/>
  <c r="R48" i="13"/>
  <c r="Q48" i="13"/>
  <c r="H48" i="13"/>
  <c r="T47" i="13"/>
  <c r="S47" i="13"/>
  <c r="R47" i="13"/>
  <c r="Q47" i="13"/>
  <c r="H47" i="13"/>
  <c r="N47" i="13" s="1"/>
  <c r="T46" i="13"/>
  <c r="S46" i="13"/>
  <c r="R46" i="13"/>
  <c r="Q46" i="13"/>
  <c r="H46" i="13"/>
  <c r="T45" i="13"/>
  <c r="S45" i="13"/>
  <c r="R45" i="13"/>
  <c r="Q45" i="13"/>
  <c r="H45" i="13"/>
  <c r="T44" i="13"/>
  <c r="S44" i="13"/>
  <c r="R44" i="13"/>
  <c r="Q44" i="13"/>
  <c r="H44" i="13"/>
  <c r="T43" i="13"/>
  <c r="S43" i="13"/>
  <c r="R43" i="13"/>
  <c r="Q43" i="13"/>
  <c r="H43" i="13"/>
  <c r="T42" i="13"/>
  <c r="S42" i="13"/>
  <c r="R42" i="13"/>
  <c r="Q42" i="13"/>
  <c r="H42" i="13"/>
  <c r="T41" i="13"/>
  <c r="S41" i="13"/>
  <c r="R41" i="13"/>
  <c r="Q41" i="13"/>
  <c r="H41" i="13"/>
  <c r="T40" i="13"/>
  <c r="S40" i="13"/>
  <c r="R40" i="13"/>
  <c r="Q40" i="13"/>
  <c r="H40" i="13"/>
  <c r="T39" i="13"/>
  <c r="S39" i="13"/>
  <c r="R39" i="13"/>
  <c r="Q39" i="13"/>
  <c r="H39" i="13"/>
  <c r="N39" i="13" s="1"/>
  <c r="T38" i="13"/>
  <c r="S38" i="13"/>
  <c r="R38" i="13"/>
  <c r="Q38" i="13"/>
  <c r="H38" i="13"/>
  <c r="T37" i="13"/>
  <c r="S37" i="13"/>
  <c r="R37" i="13"/>
  <c r="Q37" i="13"/>
  <c r="H37" i="13"/>
  <c r="T36" i="13"/>
  <c r="S36" i="13"/>
  <c r="R36" i="13"/>
  <c r="Q36" i="13"/>
  <c r="H36" i="13"/>
  <c r="T35" i="13"/>
  <c r="S35" i="13"/>
  <c r="R35" i="13"/>
  <c r="Q35" i="13"/>
  <c r="H35" i="13"/>
  <c r="T34" i="13"/>
  <c r="S34" i="13"/>
  <c r="R34" i="13"/>
  <c r="Q34" i="13"/>
  <c r="H34" i="13"/>
  <c r="T33" i="13"/>
  <c r="S33" i="13"/>
  <c r="R33" i="13"/>
  <c r="Q33" i="13"/>
  <c r="H33" i="13"/>
  <c r="T32" i="13"/>
  <c r="S32" i="13"/>
  <c r="R32" i="13"/>
  <c r="Q32" i="13"/>
  <c r="H32" i="13"/>
  <c r="T31" i="13"/>
  <c r="S31" i="13"/>
  <c r="R31" i="13"/>
  <c r="Q31" i="13"/>
  <c r="H31" i="13"/>
  <c r="N32" i="13" l="1"/>
  <c r="N40" i="13"/>
  <c r="V40" i="13" s="1"/>
  <c r="N45" i="13"/>
  <c r="X45" i="13" s="1"/>
  <c r="N37" i="13"/>
  <c r="X37" i="13" s="1"/>
  <c r="N44" i="13"/>
  <c r="X44" i="13" s="1"/>
  <c r="N52" i="13"/>
  <c r="W52" i="13" s="1"/>
  <c r="N33" i="13"/>
  <c r="X33" i="13" s="1"/>
  <c r="N41" i="13"/>
  <c r="W41" i="13" s="1"/>
  <c r="N49" i="13"/>
  <c r="W49" i="13" s="1"/>
  <c r="N36" i="13"/>
  <c r="Y36" i="13" s="1"/>
  <c r="H54" i="13"/>
  <c r="N35" i="13"/>
  <c r="Y35" i="13" s="1"/>
  <c r="H26" i="13"/>
  <c r="N43" i="13"/>
  <c r="V43" i="13" s="1"/>
  <c r="N46" i="13"/>
  <c r="V46" i="13" s="1"/>
  <c r="N34" i="13"/>
  <c r="X34" i="13" s="1"/>
  <c r="N38" i="13"/>
  <c r="V38" i="13" s="1"/>
  <c r="N51" i="13"/>
  <c r="Y51" i="13" s="1"/>
  <c r="N42" i="13"/>
  <c r="X42" i="13" s="1"/>
  <c r="V32" i="13"/>
  <c r="W32" i="13"/>
  <c r="Y32" i="13"/>
  <c r="X32" i="13"/>
  <c r="W40" i="13"/>
  <c r="Y39" i="13"/>
  <c r="X39" i="13"/>
  <c r="W39" i="13"/>
  <c r="V39" i="13"/>
  <c r="X50" i="13"/>
  <c r="V50" i="13"/>
  <c r="Y50" i="13"/>
  <c r="W50" i="13"/>
  <c r="Y47" i="13"/>
  <c r="X47" i="13"/>
  <c r="W47" i="13"/>
  <c r="V47" i="13"/>
  <c r="N48" i="13"/>
  <c r="N31" i="13"/>
  <c r="AF16" i="12"/>
  <c r="AC16" i="12"/>
  <c r="AD16" i="12"/>
  <c r="AE16" i="12"/>
  <c r="AB16" i="12"/>
  <c r="Q13" i="12"/>
  <c r="M13" i="12"/>
  <c r="AB12" i="8"/>
  <c r="T14" i="12"/>
  <c r="S14" i="12"/>
  <c r="R14" i="12"/>
  <c r="Q14" i="12"/>
  <c r="H14" i="12"/>
  <c r="S13" i="12"/>
  <c r="X13" i="12" s="1"/>
  <c r="V13" i="12"/>
  <c r="E13" i="12"/>
  <c r="H13" i="12" s="1"/>
  <c r="H6" i="12"/>
  <c r="H5" i="12"/>
  <c r="Y13" i="12" s="1"/>
  <c r="T14" i="11"/>
  <c r="S14" i="11"/>
  <c r="R14" i="11"/>
  <c r="Q14" i="11"/>
  <c r="H14" i="11"/>
  <c r="T13" i="11"/>
  <c r="S13" i="11"/>
  <c r="R13" i="11"/>
  <c r="Q13" i="11"/>
  <c r="H13" i="11"/>
  <c r="H6" i="11"/>
  <c r="H5" i="11"/>
  <c r="X40" i="13" l="1"/>
  <c r="W36" i="13"/>
  <c r="V36" i="13"/>
  <c r="V52" i="13"/>
  <c r="Y45" i="13"/>
  <c r="W45" i="13"/>
  <c r="V45" i="13"/>
  <c r="V44" i="13"/>
  <c r="X52" i="13"/>
  <c r="V37" i="13"/>
  <c r="V33" i="13"/>
  <c r="Y52" i="13"/>
  <c r="Y33" i="13"/>
  <c r="Y37" i="13"/>
  <c r="X41" i="13"/>
  <c r="W44" i="13"/>
  <c r="Y41" i="13"/>
  <c r="W37" i="13"/>
  <c r="Y44" i="13"/>
  <c r="Y40" i="13"/>
  <c r="V41" i="13"/>
  <c r="J31" i="13"/>
  <c r="V35" i="13"/>
  <c r="K31" i="13"/>
  <c r="X36" i="13"/>
  <c r="Y49" i="13"/>
  <c r="V49" i="13"/>
  <c r="W33" i="13"/>
  <c r="X49" i="13"/>
  <c r="Y34" i="13"/>
  <c r="V34" i="13"/>
  <c r="M31" i="13"/>
  <c r="O36" i="13" s="1"/>
  <c r="Y43" i="13"/>
  <c r="W35" i="13"/>
  <c r="V51" i="13"/>
  <c r="Y42" i="13"/>
  <c r="W51" i="13"/>
  <c r="X35" i="13"/>
  <c r="W46" i="13"/>
  <c r="X38" i="13"/>
  <c r="W34" i="13"/>
  <c r="Y38" i="13"/>
  <c r="W43" i="13"/>
  <c r="Y46" i="13"/>
  <c r="X43" i="13"/>
  <c r="X46" i="13"/>
  <c r="V42" i="13"/>
  <c r="W42" i="13"/>
  <c r="W38" i="13"/>
  <c r="X51" i="13"/>
  <c r="V48" i="13"/>
  <c r="Y48" i="13"/>
  <c r="X48" i="13"/>
  <c r="W48" i="13"/>
  <c r="Y31" i="13"/>
  <c r="X31" i="13"/>
  <c r="W31" i="13"/>
  <c r="V31" i="13"/>
  <c r="N14" i="12"/>
  <c r="Y14" i="12" s="1"/>
  <c r="R13" i="12"/>
  <c r="W13" i="12" s="1"/>
  <c r="H16" i="12"/>
  <c r="H8" i="12"/>
  <c r="N13" i="11"/>
  <c r="Y13" i="11" s="1"/>
  <c r="N14" i="11"/>
  <c r="W14" i="11" s="1"/>
  <c r="H8" i="11"/>
  <c r="H16" i="11"/>
  <c r="R59" i="10"/>
  <c r="W59" i="10" s="1"/>
  <c r="S59" i="10"/>
  <c r="X59" i="10" s="1"/>
  <c r="O33" i="13" l="1"/>
  <c r="O40" i="13"/>
  <c r="O44" i="13"/>
  <c r="O51" i="13"/>
  <c r="O45" i="13"/>
  <c r="O46" i="13"/>
  <c r="O37" i="13"/>
  <c r="O34" i="13"/>
  <c r="O47" i="13"/>
  <c r="O43" i="13"/>
  <c r="W54" i="13"/>
  <c r="O41" i="13"/>
  <c r="O35" i="13"/>
  <c r="O49" i="13"/>
  <c r="O39" i="13"/>
  <c r="O31" i="13"/>
  <c r="O32" i="13"/>
  <c r="O48" i="13"/>
  <c r="O50" i="13"/>
  <c r="O42" i="13"/>
  <c r="O38" i="13"/>
  <c r="O52" i="13"/>
  <c r="Y54" i="13"/>
  <c r="X54" i="13"/>
  <c r="K13" i="12"/>
  <c r="V14" i="12"/>
  <c r="X14" i="12"/>
  <c r="W14" i="12"/>
  <c r="W13" i="11"/>
  <c r="X13" i="11"/>
  <c r="V13" i="11"/>
  <c r="V14" i="11"/>
  <c r="J13" i="12"/>
  <c r="Y14" i="11"/>
  <c r="X14" i="11"/>
  <c r="Y16" i="11"/>
  <c r="J13" i="11"/>
  <c r="K13" i="11"/>
  <c r="M13" i="11"/>
  <c r="Z54" i="13" l="1"/>
  <c r="W16" i="12"/>
  <c r="V16" i="12"/>
  <c r="X16" i="12"/>
  <c r="Y16" i="12"/>
  <c r="Z16" i="12"/>
  <c r="O13" i="12"/>
  <c r="O14" i="12"/>
  <c r="X16" i="11"/>
  <c r="W16" i="11"/>
  <c r="V16" i="11"/>
  <c r="Z16" i="11" s="1"/>
  <c r="O13" i="11"/>
  <c r="O14" i="11"/>
  <c r="AD14" i="11" l="1"/>
  <c r="AE14" i="11"/>
  <c r="AB14" i="11"/>
  <c r="AC14" i="11"/>
  <c r="AC13" i="11"/>
  <c r="AC16" i="11" s="1"/>
  <c r="AD13" i="11"/>
  <c r="AD16" i="11" s="1"/>
  <c r="AE13" i="11"/>
  <c r="AE16" i="11" s="1"/>
  <c r="AB13" i="11"/>
  <c r="AB16" i="11" s="1"/>
  <c r="AF16" i="11" s="1"/>
  <c r="Q59" i="10" l="1"/>
  <c r="V59" i="10" s="1"/>
  <c r="T80" i="10"/>
  <c r="S80" i="10"/>
  <c r="R80" i="10"/>
  <c r="Q80" i="10"/>
  <c r="H80" i="10"/>
  <c r="T79" i="10"/>
  <c r="S79" i="10"/>
  <c r="R79" i="10"/>
  <c r="Q79" i="10"/>
  <c r="H79" i="10"/>
  <c r="N79" i="10" s="1"/>
  <c r="T78" i="10"/>
  <c r="S78" i="10"/>
  <c r="R78" i="10"/>
  <c r="Q78" i="10"/>
  <c r="H78" i="10"/>
  <c r="N78" i="10" s="1"/>
  <c r="T77" i="10"/>
  <c r="S77" i="10"/>
  <c r="R77" i="10"/>
  <c r="Q77" i="10"/>
  <c r="H77" i="10"/>
  <c r="V76" i="10"/>
  <c r="T76" i="10"/>
  <c r="S76" i="10"/>
  <c r="R76" i="10"/>
  <c r="Q76" i="10"/>
  <c r="H76" i="10"/>
  <c r="N76" i="10" s="1"/>
  <c r="T75" i="10"/>
  <c r="S75" i="10"/>
  <c r="R75" i="10"/>
  <c r="Q75" i="10"/>
  <c r="H75" i="10"/>
  <c r="N75" i="10" s="1"/>
  <c r="T74" i="10"/>
  <c r="S74" i="10"/>
  <c r="R74" i="10"/>
  <c r="Q74" i="10"/>
  <c r="H74" i="10"/>
  <c r="N74" i="10" s="1"/>
  <c r="W73" i="10"/>
  <c r="V73" i="10"/>
  <c r="T73" i="10"/>
  <c r="S73" i="10"/>
  <c r="R73" i="10"/>
  <c r="Q73" i="10"/>
  <c r="H73" i="10"/>
  <c r="N73" i="10" s="1"/>
  <c r="Y72" i="10"/>
  <c r="X72" i="10"/>
  <c r="T72" i="10"/>
  <c r="S72" i="10"/>
  <c r="R72" i="10"/>
  <c r="Q72" i="10"/>
  <c r="N72" i="10"/>
  <c r="H72" i="10"/>
  <c r="T71" i="10"/>
  <c r="S71" i="10"/>
  <c r="R71" i="10"/>
  <c r="Q71" i="10"/>
  <c r="H71" i="10"/>
  <c r="N71" i="10" s="1"/>
  <c r="T70" i="10"/>
  <c r="S70" i="10"/>
  <c r="R70" i="10"/>
  <c r="Q70" i="10"/>
  <c r="H70" i="10"/>
  <c r="N70" i="10" s="1"/>
  <c r="T69" i="10"/>
  <c r="S69" i="10"/>
  <c r="R69" i="10"/>
  <c r="Q69" i="10"/>
  <c r="H69" i="10"/>
  <c r="T68" i="10"/>
  <c r="S68" i="10"/>
  <c r="R68" i="10"/>
  <c r="Q68" i="10"/>
  <c r="H68" i="10"/>
  <c r="N68" i="10" s="1"/>
  <c r="T67" i="10"/>
  <c r="S67" i="10"/>
  <c r="R67" i="10"/>
  <c r="Q67" i="10"/>
  <c r="N67" i="10"/>
  <c r="V67" i="10" s="1"/>
  <c r="H67" i="10"/>
  <c r="T66" i="10"/>
  <c r="S66" i="10"/>
  <c r="R66" i="10"/>
  <c r="Q66" i="10"/>
  <c r="H66" i="10"/>
  <c r="N66" i="10" s="1"/>
  <c r="W65" i="10"/>
  <c r="V65" i="10"/>
  <c r="T65" i="10"/>
  <c r="S65" i="10"/>
  <c r="R65" i="10"/>
  <c r="Q65" i="10"/>
  <c r="H65" i="10"/>
  <c r="N65" i="10" s="1"/>
  <c r="Y64" i="10"/>
  <c r="X64" i="10"/>
  <c r="T64" i="10"/>
  <c r="S64" i="10"/>
  <c r="R64" i="10"/>
  <c r="Q64" i="10"/>
  <c r="N64" i="10"/>
  <c r="H64" i="10"/>
  <c r="T63" i="10"/>
  <c r="S63" i="10"/>
  <c r="R63" i="10"/>
  <c r="Q63" i="10"/>
  <c r="H63" i="10"/>
  <c r="N63" i="10" s="1"/>
  <c r="T62" i="10"/>
  <c r="S62" i="10"/>
  <c r="R62" i="10"/>
  <c r="Q62" i="10"/>
  <c r="H62" i="10"/>
  <c r="N62" i="10" s="1"/>
  <c r="T61" i="10"/>
  <c r="S61" i="10"/>
  <c r="R61" i="10"/>
  <c r="Q61" i="10"/>
  <c r="H61" i="10"/>
  <c r="T60" i="10"/>
  <c r="S60" i="10"/>
  <c r="R60" i="10"/>
  <c r="Q60" i="10"/>
  <c r="H60" i="10"/>
  <c r="N60" i="10" s="1"/>
  <c r="Y59" i="10"/>
  <c r="H59" i="10"/>
  <c r="H82" i="10" s="1"/>
  <c r="T52" i="10"/>
  <c r="S52" i="10"/>
  <c r="R52" i="10"/>
  <c r="Q52" i="10"/>
  <c r="H52" i="10"/>
  <c r="N80" i="10" s="1"/>
  <c r="T51" i="10"/>
  <c r="S51" i="10"/>
  <c r="R51" i="10"/>
  <c r="Q51" i="10"/>
  <c r="H51" i="10"/>
  <c r="N51" i="10" s="1"/>
  <c r="V50" i="10"/>
  <c r="T50" i="10"/>
  <c r="S50" i="10"/>
  <c r="R50" i="10"/>
  <c r="Q50" i="10"/>
  <c r="H50" i="10"/>
  <c r="N50" i="10" s="1"/>
  <c r="T49" i="10"/>
  <c r="S49" i="10"/>
  <c r="R49" i="10"/>
  <c r="Q49" i="10"/>
  <c r="H49" i="10"/>
  <c r="N49" i="10" s="1"/>
  <c r="T48" i="10"/>
  <c r="S48" i="10"/>
  <c r="R48" i="10"/>
  <c r="Q48" i="10"/>
  <c r="H48" i="10"/>
  <c r="T47" i="10"/>
  <c r="S47" i="10"/>
  <c r="R47" i="10"/>
  <c r="Q47" i="10"/>
  <c r="H47" i="10"/>
  <c r="Y46" i="10"/>
  <c r="X46" i="10"/>
  <c r="T46" i="10"/>
  <c r="S46" i="10"/>
  <c r="R46" i="10"/>
  <c r="Q46" i="10"/>
  <c r="N46" i="10"/>
  <c r="H46" i="10"/>
  <c r="T45" i="10"/>
  <c r="S45" i="10"/>
  <c r="R45" i="10"/>
  <c r="Q45" i="10"/>
  <c r="H45" i="10"/>
  <c r="N45" i="10" s="1"/>
  <c r="T44" i="10"/>
  <c r="S44" i="10"/>
  <c r="R44" i="10"/>
  <c r="Q44" i="10"/>
  <c r="H44" i="10"/>
  <c r="N44" i="10" s="1"/>
  <c r="T43" i="10"/>
  <c r="S43" i="10"/>
  <c r="R43" i="10"/>
  <c r="Q43" i="10"/>
  <c r="H43" i="10"/>
  <c r="T42" i="10"/>
  <c r="S42" i="10"/>
  <c r="R42" i="10"/>
  <c r="Q42" i="10"/>
  <c r="H42" i="10"/>
  <c r="N42" i="10" s="1"/>
  <c r="T41" i="10"/>
  <c r="S41" i="10"/>
  <c r="R41" i="10"/>
  <c r="Q41" i="10"/>
  <c r="N41" i="10"/>
  <c r="V41" i="10" s="1"/>
  <c r="H41" i="10"/>
  <c r="T40" i="10"/>
  <c r="S40" i="10"/>
  <c r="R40" i="10"/>
  <c r="Q40" i="10"/>
  <c r="H40" i="10"/>
  <c r="T39" i="10"/>
  <c r="S39" i="10"/>
  <c r="R39" i="10"/>
  <c r="Q39" i="10"/>
  <c r="H39" i="10"/>
  <c r="Y38" i="10"/>
  <c r="X38" i="10"/>
  <c r="T38" i="10"/>
  <c r="S38" i="10"/>
  <c r="R38" i="10"/>
  <c r="Q38" i="10"/>
  <c r="N38" i="10"/>
  <c r="H38" i="10"/>
  <c r="T37" i="10"/>
  <c r="S37" i="10"/>
  <c r="R37" i="10"/>
  <c r="Q37" i="10"/>
  <c r="H37" i="10"/>
  <c r="N37" i="10" s="1"/>
  <c r="T36" i="10"/>
  <c r="S36" i="10"/>
  <c r="R36" i="10"/>
  <c r="Q36" i="10"/>
  <c r="H36" i="10"/>
  <c r="N36" i="10" s="1"/>
  <c r="Y35" i="10"/>
  <c r="T35" i="10"/>
  <c r="S35" i="10"/>
  <c r="R35" i="10"/>
  <c r="Q35" i="10"/>
  <c r="H35" i="10"/>
  <c r="T34" i="10"/>
  <c r="S34" i="10"/>
  <c r="R34" i="10"/>
  <c r="Q34" i="10"/>
  <c r="H34" i="10"/>
  <c r="T33" i="10"/>
  <c r="S33" i="10"/>
  <c r="R33" i="10"/>
  <c r="Q33" i="10"/>
  <c r="H33" i="10"/>
  <c r="T32" i="10"/>
  <c r="S32" i="10"/>
  <c r="R32" i="10"/>
  <c r="Q32" i="10"/>
  <c r="H32" i="10"/>
  <c r="N32" i="10" s="1"/>
  <c r="T31" i="10"/>
  <c r="S31" i="10"/>
  <c r="R31" i="10"/>
  <c r="Q31" i="10"/>
  <c r="H31" i="10"/>
  <c r="H24" i="10"/>
  <c r="H23" i="10"/>
  <c r="H22" i="10"/>
  <c r="H21" i="10"/>
  <c r="H20" i="10"/>
  <c r="H19" i="10"/>
  <c r="H18" i="10"/>
  <c r="H17" i="10"/>
  <c r="H16" i="10"/>
  <c r="H15" i="10"/>
  <c r="N43" i="10" s="1"/>
  <c r="H14" i="10"/>
  <c r="H13" i="10"/>
  <c r="H12" i="10"/>
  <c r="H11" i="10"/>
  <c r="H10" i="10"/>
  <c r="H9" i="10"/>
  <c r="H8" i="10"/>
  <c r="H7" i="10"/>
  <c r="N35" i="10" s="1"/>
  <c r="H6" i="10"/>
  <c r="H5" i="10"/>
  <c r="H4" i="10"/>
  <c r="H3" i="10"/>
  <c r="Q60" i="9"/>
  <c r="V49" i="10" l="1"/>
  <c r="X49" i="10"/>
  <c r="W49" i="10"/>
  <c r="Y49" i="10"/>
  <c r="O70" i="10"/>
  <c r="Y70" i="10"/>
  <c r="X70" i="10"/>
  <c r="W70" i="10"/>
  <c r="V70" i="10"/>
  <c r="M59" i="10"/>
  <c r="O59" i="10" s="1"/>
  <c r="K59" i="10"/>
  <c r="Y36" i="10"/>
  <c r="V36" i="10"/>
  <c r="X36" i="10"/>
  <c r="W36" i="10"/>
  <c r="W80" i="10"/>
  <c r="V80" i="10"/>
  <c r="Y80" i="10"/>
  <c r="X80" i="10"/>
  <c r="V75" i="10"/>
  <c r="Y75" i="10"/>
  <c r="X75" i="10"/>
  <c r="W75" i="10"/>
  <c r="Y78" i="10"/>
  <c r="W78" i="10"/>
  <c r="V78" i="10"/>
  <c r="X78" i="10"/>
  <c r="Y44" i="10"/>
  <c r="W44" i="10"/>
  <c r="X44" i="10"/>
  <c r="V44" i="10"/>
  <c r="Y62" i="10"/>
  <c r="V62" i="10"/>
  <c r="X62" i="10"/>
  <c r="W62" i="10"/>
  <c r="Y32" i="10"/>
  <c r="V32" i="10"/>
  <c r="X32" i="10"/>
  <c r="W32" i="10"/>
  <c r="X42" i="10"/>
  <c r="W42" i="10"/>
  <c r="Y42" i="10"/>
  <c r="O67" i="10"/>
  <c r="Y41" i="10"/>
  <c r="Y67" i="10"/>
  <c r="N39" i="10"/>
  <c r="Y65" i="10"/>
  <c r="X65" i="10"/>
  <c r="X51" i="10"/>
  <c r="W51" i="10"/>
  <c r="V51" i="10"/>
  <c r="Y68" i="10"/>
  <c r="X68" i="10"/>
  <c r="W68" i="10"/>
  <c r="X43" i="10"/>
  <c r="W43" i="10"/>
  <c r="V43" i="10"/>
  <c r="Y73" i="10"/>
  <c r="X73" i="10"/>
  <c r="N77" i="10"/>
  <c r="Y66" i="10"/>
  <c r="O66" i="10"/>
  <c r="V66" i="10"/>
  <c r="X66" i="10"/>
  <c r="W66" i="10"/>
  <c r="W38" i="10"/>
  <c r="V38" i="10"/>
  <c r="X50" i="10"/>
  <c r="Y50" i="10"/>
  <c r="W50" i="10"/>
  <c r="W64" i="10"/>
  <c r="V64" i="10"/>
  <c r="X35" i="10"/>
  <c r="V35" i="10"/>
  <c r="W35" i="10"/>
  <c r="O64" i="10"/>
  <c r="Y74" i="10"/>
  <c r="O74" i="10"/>
  <c r="X74" i="10"/>
  <c r="W74" i="10"/>
  <c r="V74" i="10"/>
  <c r="H54" i="10"/>
  <c r="Y37" i="10"/>
  <c r="X37" i="10"/>
  <c r="W37" i="10"/>
  <c r="V37" i="10"/>
  <c r="W46" i="10"/>
  <c r="V46" i="10"/>
  <c r="N61" i="10"/>
  <c r="X63" i="10"/>
  <c r="W63" i="10"/>
  <c r="Y63" i="10"/>
  <c r="O63" i="10"/>
  <c r="V63" i="10"/>
  <c r="W72" i="10"/>
  <c r="V72" i="10"/>
  <c r="W41" i="10"/>
  <c r="V42" i="10"/>
  <c r="W67" i="10"/>
  <c r="V68" i="10"/>
  <c r="H26" i="10"/>
  <c r="N31" i="10"/>
  <c r="N52" i="10"/>
  <c r="V79" i="10"/>
  <c r="Y79" i="10"/>
  <c r="X79" i="10"/>
  <c r="W79" i="10"/>
  <c r="N40" i="10"/>
  <c r="Y76" i="10"/>
  <c r="O76" i="10"/>
  <c r="X76" i="10"/>
  <c r="W76" i="10"/>
  <c r="N48" i="10"/>
  <c r="Y43" i="10"/>
  <c r="N47" i="10"/>
  <c r="N33" i="10"/>
  <c r="N34" i="10"/>
  <c r="X41" i="10"/>
  <c r="Y45" i="10"/>
  <c r="X45" i="10"/>
  <c r="W45" i="10"/>
  <c r="V45" i="10"/>
  <c r="Y51" i="10"/>
  <c r="Y60" i="10"/>
  <c r="O60" i="10"/>
  <c r="X60" i="10"/>
  <c r="W60" i="10"/>
  <c r="X67" i="10"/>
  <c r="N69" i="10"/>
  <c r="W71" i="10"/>
  <c r="V71" i="10"/>
  <c r="Y71" i="10"/>
  <c r="O71" i="10"/>
  <c r="X71" i="10"/>
  <c r="V59" i="9"/>
  <c r="W59" i="9"/>
  <c r="X59" i="9"/>
  <c r="Y59" i="9"/>
  <c r="T80" i="9"/>
  <c r="S80" i="9"/>
  <c r="R80" i="9"/>
  <c r="Q80" i="9"/>
  <c r="N80" i="9"/>
  <c r="H80" i="9"/>
  <c r="T79" i="9"/>
  <c r="S79" i="9"/>
  <c r="R79" i="9"/>
  <c r="Q79" i="9"/>
  <c r="H79" i="9"/>
  <c r="V78" i="9"/>
  <c r="T78" i="9"/>
  <c r="S78" i="9"/>
  <c r="R78" i="9"/>
  <c r="Q78" i="9"/>
  <c r="H78" i="9"/>
  <c r="N78" i="9" s="1"/>
  <c r="Y77" i="9"/>
  <c r="T77" i="9"/>
  <c r="S77" i="9"/>
  <c r="R77" i="9"/>
  <c r="Q77" i="9"/>
  <c r="H77" i="9"/>
  <c r="N77" i="9" s="1"/>
  <c r="T76" i="9"/>
  <c r="S76" i="9"/>
  <c r="R76" i="9"/>
  <c r="Q76" i="9"/>
  <c r="H76" i="9"/>
  <c r="N76" i="9" s="1"/>
  <c r="W75" i="9"/>
  <c r="T75" i="9"/>
  <c r="S75" i="9"/>
  <c r="R75" i="9"/>
  <c r="Q75" i="9"/>
  <c r="H75" i="9"/>
  <c r="N75" i="9" s="1"/>
  <c r="T74" i="9"/>
  <c r="S74" i="9"/>
  <c r="R74" i="9"/>
  <c r="Q74" i="9"/>
  <c r="H74" i="9"/>
  <c r="N74" i="9" s="1"/>
  <c r="T73" i="9"/>
  <c r="S73" i="9"/>
  <c r="R73" i="9"/>
  <c r="Q73" i="9"/>
  <c r="H73" i="9"/>
  <c r="N73" i="9" s="1"/>
  <c r="X72" i="9"/>
  <c r="T72" i="9"/>
  <c r="S72" i="9"/>
  <c r="R72" i="9"/>
  <c r="Q72" i="9"/>
  <c r="N72" i="9"/>
  <c r="H72" i="9"/>
  <c r="T71" i="9"/>
  <c r="S71" i="9"/>
  <c r="R71" i="9"/>
  <c r="Q71" i="9"/>
  <c r="H71" i="9"/>
  <c r="T70" i="9"/>
  <c r="S70" i="9"/>
  <c r="R70" i="9"/>
  <c r="Q70" i="9"/>
  <c r="H70" i="9"/>
  <c r="N70" i="9" s="1"/>
  <c r="T69" i="9"/>
  <c r="S69" i="9"/>
  <c r="R69" i="9"/>
  <c r="Q69" i="9"/>
  <c r="H69" i="9"/>
  <c r="N69" i="9" s="1"/>
  <c r="T68" i="9"/>
  <c r="S68" i="9"/>
  <c r="R68" i="9"/>
  <c r="Q68" i="9"/>
  <c r="H68" i="9"/>
  <c r="W67" i="9"/>
  <c r="T67" i="9"/>
  <c r="S67" i="9"/>
  <c r="R67" i="9"/>
  <c r="Q67" i="9"/>
  <c r="H67" i="9"/>
  <c r="N67" i="9" s="1"/>
  <c r="T66" i="9"/>
  <c r="S66" i="9"/>
  <c r="R66" i="9"/>
  <c r="Q66" i="9"/>
  <c r="H66" i="9"/>
  <c r="N66" i="9" s="1"/>
  <c r="T65" i="9"/>
  <c r="S65" i="9"/>
  <c r="R65" i="9"/>
  <c r="Q65" i="9"/>
  <c r="H65" i="9"/>
  <c r="N65" i="9" s="1"/>
  <c r="X64" i="9"/>
  <c r="T64" i="9"/>
  <c r="S64" i="9"/>
  <c r="R64" i="9"/>
  <c r="Q64" i="9"/>
  <c r="N64" i="9"/>
  <c r="H64" i="9"/>
  <c r="T63" i="9"/>
  <c r="S63" i="9"/>
  <c r="R63" i="9"/>
  <c r="Q63" i="9"/>
  <c r="H63" i="9"/>
  <c r="T62" i="9"/>
  <c r="S62" i="9"/>
  <c r="R62" i="9"/>
  <c r="Q62" i="9"/>
  <c r="H62" i="9"/>
  <c r="N62" i="9" s="1"/>
  <c r="Y61" i="9"/>
  <c r="T61" i="9"/>
  <c r="S61" i="9"/>
  <c r="R61" i="9"/>
  <c r="Q61" i="9"/>
  <c r="H61" i="9"/>
  <c r="N61" i="9" s="1"/>
  <c r="T60" i="9"/>
  <c r="S60" i="9"/>
  <c r="R60" i="9"/>
  <c r="H60" i="9"/>
  <c r="H59" i="9"/>
  <c r="T52" i="9"/>
  <c r="S52" i="9"/>
  <c r="R52" i="9"/>
  <c r="Q52" i="9"/>
  <c r="H52" i="9"/>
  <c r="T51" i="9"/>
  <c r="S51" i="9"/>
  <c r="R51" i="9"/>
  <c r="Q51" i="9"/>
  <c r="H51" i="9"/>
  <c r="N51" i="9" s="1"/>
  <c r="V51" i="9" s="1"/>
  <c r="T50" i="9"/>
  <c r="S50" i="9"/>
  <c r="R50" i="9"/>
  <c r="Q50" i="9"/>
  <c r="H50" i="9"/>
  <c r="N50" i="9" s="1"/>
  <c r="T49" i="9"/>
  <c r="S49" i="9"/>
  <c r="R49" i="9"/>
  <c r="Q49" i="9"/>
  <c r="H49" i="9"/>
  <c r="N49" i="9" s="1"/>
  <c r="T48" i="9"/>
  <c r="S48" i="9"/>
  <c r="R48" i="9"/>
  <c r="Q48" i="9"/>
  <c r="H48" i="9"/>
  <c r="N48" i="9" s="1"/>
  <c r="T47" i="9"/>
  <c r="S47" i="9"/>
  <c r="R47" i="9"/>
  <c r="Q47" i="9"/>
  <c r="H47" i="9"/>
  <c r="N47" i="9" s="1"/>
  <c r="T46" i="9"/>
  <c r="S46" i="9"/>
  <c r="R46" i="9"/>
  <c r="Q46" i="9"/>
  <c r="H46" i="9"/>
  <c r="N46" i="9" s="1"/>
  <c r="Y45" i="9"/>
  <c r="T45" i="9"/>
  <c r="S45" i="9"/>
  <c r="R45" i="9"/>
  <c r="Q45" i="9"/>
  <c r="N45" i="9"/>
  <c r="H45" i="9"/>
  <c r="T44" i="9"/>
  <c r="S44" i="9"/>
  <c r="R44" i="9"/>
  <c r="Q44" i="9"/>
  <c r="H44" i="9"/>
  <c r="N44" i="9" s="1"/>
  <c r="W43" i="9"/>
  <c r="V43" i="9"/>
  <c r="T43" i="9"/>
  <c r="S43" i="9"/>
  <c r="R43" i="9"/>
  <c r="Q43" i="9"/>
  <c r="H43" i="9"/>
  <c r="N43" i="9" s="1"/>
  <c r="Y42" i="9"/>
  <c r="T42" i="9"/>
  <c r="S42" i="9"/>
  <c r="R42" i="9"/>
  <c r="Q42" i="9"/>
  <c r="H42" i="9"/>
  <c r="N42" i="9" s="1"/>
  <c r="T41" i="9"/>
  <c r="S41" i="9"/>
  <c r="R41" i="9"/>
  <c r="Q41" i="9"/>
  <c r="H41" i="9"/>
  <c r="N41" i="9" s="1"/>
  <c r="T40" i="9"/>
  <c r="S40" i="9"/>
  <c r="R40" i="9"/>
  <c r="Q40" i="9"/>
  <c r="H40" i="9"/>
  <c r="N40" i="9" s="1"/>
  <c r="T39" i="9"/>
  <c r="S39" i="9"/>
  <c r="R39" i="9"/>
  <c r="Q39" i="9"/>
  <c r="H39" i="9"/>
  <c r="N39" i="9" s="1"/>
  <c r="V38" i="9"/>
  <c r="T38" i="9"/>
  <c r="S38" i="9"/>
  <c r="R38" i="9"/>
  <c r="Q38" i="9"/>
  <c r="H38" i="9"/>
  <c r="N38" i="9" s="1"/>
  <c r="Y37" i="9"/>
  <c r="X37" i="9"/>
  <c r="T37" i="9"/>
  <c r="S37" i="9"/>
  <c r="R37" i="9"/>
  <c r="Q37" i="9"/>
  <c r="N37" i="9"/>
  <c r="H37" i="9"/>
  <c r="T36" i="9"/>
  <c r="S36" i="9"/>
  <c r="R36" i="9"/>
  <c r="Q36" i="9"/>
  <c r="H36" i="9"/>
  <c r="T35" i="9"/>
  <c r="S35" i="9"/>
  <c r="R35" i="9"/>
  <c r="Q35" i="9"/>
  <c r="H35" i="9"/>
  <c r="N35" i="9" s="1"/>
  <c r="T34" i="9"/>
  <c r="S34" i="9"/>
  <c r="R34" i="9"/>
  <c r="Q34" i="9"/>
  <c r="H34" i="9"/>
  <c r="N34" i="9" s="1"/>
  <c r="T33" i="9"/>
  <c r="S33" i="9"/>
  <c r="R33" i="9"/>
  <c r="Q33" i="9"/>
  <c r="H33" i="9"/>
  <c r="N33" i="9" s="1"/>
  <c r="T32" i="9"/>
  <c r="S32" i="9"/>
  <c r="R32" i="9"/>
  <c r="Q32" i="9"/>
  <c r="H32" i="9"/>
  <c r="N32" i="9" s="1"/>
  <c r="T31" i="9"/>
  <c r="S31" i="9"/>
  <c r="R31" i="9"/>
  <c r="Q31" i="9"/>
  <c r="H31" i="9"/>
  <c r="H24" i="9"/>
  <c r="H23" i="9"/>
  <c r="H22" i="9"/>
  <c r="H21" i="9"/>
  <c r="H20" i="9"/>
  <c r="H19" i="9"/>
  <c r="H18" i="9"/>
  <c r="H17" i="9"/>
  <c r="H16" i="9"/>
  <c r="H15" i="9"/>
  <c r="H14" i="9"/>
  <c r="H13" i="9"/>
  <c r="H12" i="9"/>
  <c r="H11" i="9"/>
  <c r="H10" i="9"/>
  <c r="H9" i="9"/>
  <c r="H8" i="9"/>
  <c r="H26" i="9" s="1"/>
  <c r="H7" i="9"/>
  <c r="H6" i="9"/>
  <c r="H5" i="9"/>
  <c r="H4" i="9"/>
  <c r="H3" i="9"/>
  <c r="F12" i="8"/>
  <c r="R13" i="8"/>
  <c r="Q13" i="8"/>
  <c r="F13" i="8"/>
  <c r="L13" i="8" s="1"/>
  <c r="R12" i="8"/>
  <c r="Q12" i="8"/>
  <c r="F6" i="8"/>
  <c r="F5" i="8"/>
  <c r="O80" i="10" l="1"/>
  <c r="O78" i="10"/>
  <c r="Y52" i="10"/>
  <c r="W52" i="10"/>
  <c r="V52" i="10"/>
  <c r="X52" i="10"/>
  <c r="O31" i="10"/>
  <c r="Y31" i="10"/>
  <c r="X31" i="10"/>
  <c r="X54" i="10" s="1"/>
  <c r="W31" i="10"/>
  <c r="V31" i="10"/>
  <c r="X69" i="10"/>
  <c r="W69" i="10"/>
  <c r="V69" i="10"/>
  <c r="O69" i="10"/>
  <c r="Y69" i="10"/>
  <c r="J31" i="10"/>
  <c r="K31" i="10"/>
  <c r="M31" i="10"/>
  <c r="O75" i="10"/>
  <c r="O47" i="10"/>
  <c r="X47" i="10"/>
  <c r="Y47" i="10"/>
  <c r="W47" i="10"/>
  <c r="V47" i="10"/>
  <c r="O72" i="10"/>
  <c r="O65" i="10"/>
  <c r="V33" i="10"/>
  <c r="O33" i="10"/>
  <c r="X33" i="10"/>
  <c r="Y33" i="10"/>
  <c r="W33" i="10"/>
  <c r="Y40" i="10"/>
  <c r="X40" i="10"/>
  <c r="W40" i="10"/>
  <c r="V40" i="10"/>
  <c r="X61" i="10"/>
  <c r="V61" i="10"/>
  <c r="V82" i="10" s="1"/>
  <c r="W61" i="10"/>
  <c r="Y61" i="10"/>
  <c r="Y82" i="10" s="1"/>
  <c r="O61" i="10"/>
  <c r="O73" i="10"/>
  <c r="O68" i="10"/>
  <c r="Y39" i="10"/>
  <c r="X39" i="10"/>
  <c r="O39" i="10"/>
  <c r="W39" i="10"/>
  <c r="V39" i="10"/>
  <c r="O62" i="10"/>
  <c r="X34" i="10"/>
  <c r="W34" i="10"/>
  <c r="O34" i="10"/>
  <c r="Y34" i="10"/>
  <c r="V34" i="10"/>
  <c r="X77" i="10"/>
  <c r="W77" i="10"/>
  <c r="V77" i="10"/>
  <c r="Y77" i="10"/>
  <c r="O77" i="10"/>
  <c r="J59" i="10"/>
  <c r="Y48" i="10"/>
  <c r="O48" i="10"/>
  <c r="W48" i="10"/>
  <c r="V48" i="10"/>
  <c r="X48" i="10"/>
  <c r="O79" i="10"/>
  <c r="V48" i="9"/>
  <c r="Y48" i="9"/>
  <c r="X48" i="9"/>
  <c r="W48" i="9"/>
  <c r="V40" i="9"/>
  <c r="Y40" i="9"/>
  <c r="X40" i="9"/>
  <c r="W40" i="9"/>
  <c r="V32" i="9"/>
  <c r="Y32" i="9"/>
  <c r="W32" i="9"/>
  <c r="X32" i="9"/>
  <c r="N63" i="9"/>
  <c r="Y41" i="9"/>
  <c r="X41" i="9"/>
  <c r="W41" i="9"/>
  <c r="V41" i="9"/>
  <c r="Y70" i="9"/>
  <c r="X70" i="9"/>
  <c r="W70" i="9"/>
  <c r="X34" i="9"/>
  <c r="W34" i="9"/>
  <c r="V34" i="9"/>
  <c r="X46" i="9"/>
  <c r="Y46" i="9"/>
  <c r="W46" i="9"/>
  <c r="X69" i="9"/>
  <c r="W69" i="9"/>
  <c r="V69" i="9"/>
  <c r="Y62" i="9"/>
  <c r="W62" i="9"/>
  <c r="X62" i="9"/>
  <c r="W80" i="9"/>
  <c r="V80" i="9"/>
  <c r="Y80" i="9"/>
  <c r="Y39" i="9"/>
  <c r="X39" i="9"/>
  <c r="W39" i="9"/>
  <c r="V39" i="9"/>
  <c r="Y44" i="9"/>
  <c r="X44" i="9"/>
  <c r="W44" i="9"/>
  <c r="V44" i="9"/>
  <c r="Y33" i="9"/>
  <c r="W33" i="9"/>
  <c r="X33" i="9"/>
  <c r="V33" i="9"/>
  <c r="N68" i="9"/>
  <c r="W72" i="9"/>
  <c r="V72" i="9"/>
  <c r="Y72" i="9"/>
  <c r="W37" i="9"/>
  <c r="V37" i="9"/>
  <c r="V70" i="9"/>
  <c r="Y51" i="9"/>
  <c r="X51" i="9"/>
  <c r="W45" i="9"/>
  <c r="V45" i="9"/>
  <c r="Y66" i="9"/>
  <c r="X66" i="9"/>
  <c r="W66" i="9"/>
  <c r="V66" i="9"/>
  <c r="X73" i="9"/>
  <c r="W73" i="9"/>
  <c r="Y73" i="9"/>
  <c r="V73" i="9"/>
  <c r="W76" i="9"/>
  <c r="Y76" i="9"/>
  <c r="X76" i="9"/>
  <c r="V76" i="9"/>
  <c r="X61" i="9"/>
  <c r="W61" i="9"/>
  <c r="V61" i="9"/>
  <c r="X43" i="9"/>
  <c r="Y43" i="9"/>
  <c r="X49" i="9"/>
  <c r="Y49" i="9"/>
  <c r="W49" i="9"/>
  <c r="V49" i="9"/>
  <c r="X65" i="9"/>
  <c r="Y65" i="9"/>
  <c r="V65" i="9"/>
  <c r="W65" i="9"/>
  <c r="V75" i="9"/>
  <c r="X75" i="9"/>
  <c r="Y75" i="9"/>
  <c r="N79" i="9"/>
  <c r="Y38" i="9"/>
  <c r="X38" i="9"/>
  <c r="W38" i="9"/>
  <c r="W51" i="9"/>
  <c r="N60" i="9"/>
  <c r="W64" i="9"/>
  <c r="V64" i="9"/>
  <c r="Y64" i="9"/>
  <c r="V67" i="9"/>
  <c r="X67" i="9"/>
  <c r="Y67" i="9"/>
  <c r="N71" i="9"/>
  <c r="W78" i="9"/>
  <c r="Y78" i="9"/>
  <c r="X78" i="9"/>
  <c r="Y35" i="9"/>
  <c r="X35" i="9"/>
  <c r="X50" i="9"/>
  <c r="W50" i="9"/>
  <c r="V50" i="9"/>
  <c r="V35" i="9"/>
  <c r="X42" i="9"/>
  <c r="W42" i="9"/>
  <c r="V42" i="9"/>
  <c r="W35" i="9"/>
  <c r="V46" i="9"/>
  <c r="H54" i="9"/>
  <c r="Y34" i="9"/>
  <c r="N36" i="9"/>
  <c r="X45" i="9"/>
  <c r="Y47" i="9"/>
  <c r="X47" i="9"/>
  <c r="W47" i="9"/>
  <c r="V47" i="9"/>
  <c r="Y50" i="9"/>
  <c r="N52" i="9"/>
  <c r="V62" i="9"/>
  <c r="Y69" i="9"/>
  <c r="Y74" i="9"/>
  <c r="W74" i="9"/>
  <c r="X74" i="9"/>
  <c r="V74" i="9"/>
  <c r="X77" i="9"/>
  <c r="W77" i="9"/>
  <c r="V77" i="9"/>
  <c r="X80" i="9"/>
  <c r="H82" i="9"/>
  <c r="N31" i="9"/>
  <c r="F15" i="8"/>
  <c r="L12" i="8"/>
  <c r="F8" i="8"/>
  <c r="V12" i="8"/>
  <c r="I12" i="8"/>
  <c r="H12" i="8"/>
  <c r="W13" i="8"/>
  <c r="V13" i="8"/>
  <c r="Q60" i="6"/>
  <c r="T52" i="6"/>
  <c r="S52" i="6"/>
  <c r="R52" i="6"/>
  <c r="Q52" i="6"/>
  <c r="T51" i="6"/>
  <c r="S51" i="6"/>
  <c r="R51" i="6"/>
  <c r="Q51" i="6"/>
  <c r="T50" i="6"/>
  <c r="S50" i="6"/>
  <c r="R50" i="6"/>
  <c r="Q50" i="6"/>
  <c r="T49" i="6"/>
  <c r="S49" i="6"/>
  <c r="R49" i="6"/>
  <c r="Q49" i="6"/>
  <c r="T48" i="6"/>
  <c r="S48" i="6"/>
  <c r="R48" i="6"/>
  <c r="Q48" i="6"/>
  <c r="T47" i="6"/>
  <c r="S47" i="6"/>
  <c r="R47" i="6"/>
  <c r="Q47" i="6"/>
  <c r="T46" i="6"/>
  <c r="S46" i="6"/>
  <c r="R46" i="6"/>
  <c r="Q46" i="6"/>
  <c r="T45" i="6"/>
  <c r="S45" i="6"/>
  <c r="R45" i="6"/>
  <c r="Q45" i="6"/>
  <c r="T44" i="6"/>
  <c r="S44" i="6"/>
  <c r="R44" i="6"/>
  <c r="Q44" i="6"/>
  <c r="T43" i="6"/>
  <c r="S43" i="6"/>
  <c r="R43" i="6"/>
  <c r="Q43" i="6"/>
  <c r="T42" i="6"/>
  <c r="S42" i="6"/>
  <c r="R42" i="6"/>
  <c r="Q42" i="6"/>
  <c r="T41" i="6"/>
  <c r="S41" i="6"/>
  <c r="R41" i="6"/>
  <c r="Q41" i="6"/>
  <c r="T40" i="6"/>
  <c r="S40" i="6"/>
  <c r="R40" i="6"/>
  <c r="Q40" i="6"/>
  <c r="T39" i="6"/>
  <c r="S39" i="6"/>
  <c r="R39" i="6"/>
  <c r="Q39" i="6"/>
  <c r="T38" i="6"/>
  <c r="S38" i="6"/>
  <c r="R38" i="6"/>
  <c r="Q38" i="6"/>
  <c r="T37" i="6"/>
  <c r="S37" i="6"/>
  <c r="R37" i="6"/>
  <c r="Q37" i="6"/>
  <c r="T36" i="6"/>
  <c r="S36" i="6"/>
  <c r="R36" i="6"/>
  <c r="Q36" i="6"/>
  <c r="T35" i="6"/>
  <c r="S35" i="6"/>
  <c r="R35" i="6"/>
  <c r="Q35" i="6"/>
  <c r="T34" i="6"/>
  <c r="S34" i="6"/>
  <c r="R34" i="6"/>
  <c r="Q34" i="6"/>
  <c r="T33" i="6"/>
  <c r="S33" i="6"/>
  <c r="R33" i="6"/>
  <c r="Q33" i="6"/>
  <c r="T32" i="6"/>
  <c r="S32" i="6"/>
  <c r="R32" i="6"/>
  <c r="Q32" i="6"/>
  <c r="T31" i="6"/>
  <c r="S31" i="6"/>
  <c r="R31" i="6"/>
  <c r="Q31" i="6"/>
  <c r="H3" i="6"/>
  <c r="H4" i="6"/>
  <c r="H5" i="6"/>
  <c r="H6" i="6"/>
  <c r="H7" i="6"/>
  <c r="H8" i="6"/>
  <c r="H9" i="6"/>
  <c r="H10" i="6"/>
  <c r="H11" i="6"/>
  <c r="H12" i="6"/>
  <c r="H13" i="6"/>
  <c r="H14" i="6"/>
  <c r="H15" i="6"/>
  <c r="H16" i="6"/>
  <c r="H17" i="6"/>
  <c r="H18" i="6"/>
  <c r="H19" i="6"/>
  <c r="H20" i="6"/>
  <c r="H21" i="6"/>
  <c r="H22" i="6"/>
  <c r="H23" i="6"/>
  <c r="H24" i="6"/>
  <c r="H60" i="6"/>
  <c r="N60" i="6" s="1"/>
  <c r="H31" i="6"/>
  <c r="R60" i="6"/>
  <c r="S60" i="6"/>
  <c r="T60" i="6"/>
  <c r="H61" i="6"/>
  <c r="H32" i="6"/>
  <c r="Q61" i="6"/>
  <c r="R61" i="6"/>
  <c r="S61" i="6"/>
  <c r="T61" i="6"/>
  <c r="H62" i="6"/>
  <c r="N62" i="6" s="1"/>
  <c r="H33" i="6"/>
  <c r="N33" i="6" s="1"/>
  <c r="Q62" i="6"/>
  <c r="R62" i="6"/>
  <c r="S62" i="6"/>
  <c r="T62" i="6"/>
  <c r="H63" i="6"/>
  <c r="N63" i="6" s="1"/>
  <c r="H34" i="6"/>
  <c r="Q63" i="6"/>
  <c r="R63" i="6"/>
  <c r="S63" i="6"/>
  <c r="T63" i="6"/>
  <c r="H64" i="6"/>
  <c r="N64" i="6" s="1"/>
  <c r="H35" i="6"/>
  <c r="Q64" i="6"/>
  <c r="R64" i="6"/>
  <c r="S64" i="6"/>
  <c r="T64" i="6"/>
  <c r="H65" i="6"/>
  <c r="N65" i="6" s="1"/>
  <c r="Y65" i="6" s="1"/>
  <c r="H36" i="6"/>
  <c r="Q65" i="6"/>
  <c r="R65" i="6"/>
  <c r="S65" i="6"/>
  <c r="T65" i="6"/>
  <c r="H66" i="6"/>
  <c r="N66" i="6" s="1"/>
  <c r="H37" i="6"/>
  <c r="Q66" i="6"/>
  <c r="R66" i="6"/>
  <c r="S66" i="6"/>
  <c r="T66" i="6"/>
  <c r="H67" i="6"/>
  <c r="H38" i="6"/>
  <c r="Q67" i="6"/>
  <c r="R67" i="6"/>
  <c r="S67" i="6"/>
  <c r="T67" i="6"/>
  <c r="H68" i="6"/>
  <c r="N68" i="6" s="1"/>
  <c r="H39" i="6"/>
  <c r="Q68" i="6"/>
  <c r="R68" i="6"/>
  <c r="S68" i="6"/>
  <c r="T68" i="6"/>
  <c r="H69" i="6"/>
  <c r="H40" i="6"/>
  <c r="Q69" i="6"/>
  <c r="R69" i="6"/>
  <c r="S69" i="6"/>
  <c r="T69" i="6"/>
  <c r="H70" i="6"/>
  <c r="N70" i="6" s="1"/>
  <c r="Y70" i="6" s="1"/>
  <c r="H41" i="6"/>
  <c r="N41" i="6" s="1"/>
  <c r="Q70" i="6"/>
  <c r="R70" i="6"/>
  <c r="S70" i="6"/>
  <c r="T70" i="6"/>
  <c r="H71" i="6"/>
  <c r="N71" i="6" s="1"/>
  <c r="H42" i="6"/>
  <c r="Q71" i="6"/>
  <c r="R71" i="6"/>
  <c r="S71" i="6"/>
  <c r="T71" i="6"/>
  <c r="H72" i="6"/>
  <c r="N72" i="6" s="1"/>
  <c r="H43" i="6"/>
  <c r="Q72" i="6"/>
  <c r="R72" i="6"/>
  <c r="S72" i="6"/>
  <c r="T72" i="6"/>
  <c r="H73" i="6"/>
  <c r="N73" i="6" s="1"/>
  <c r="H44" i="6"/>
  <c r="Q73" i="6"/>
  <c r="R73" i="6"/>
  <c r="S73" i="6"/>
  <c r="T73" i="6"/>
  <c r="H74" i="6"/>
  <c r="N74" i="6" s="1"/>
  <c r="H45" i="6"/>
  <c r="Q74" i="6"/>
  <c r="R74" i="6"/>
  <c r="S74" i="6"/>
  <c r="T74" i="6"/>
  <c r="H75" i="6"/>
  <c r="N75" i="6" s="1"/>
  <c r="H46" i="6"/>
  <c r="Q75" i="6"/>
  <c r="R75" i="6"/>
  <c r="S75" i="6"/>
  <c r="T75" i="6"/>
  <c r="H76" i="6"/>
  <c r="N76" i="6" s="1"/>
  <c r="H47" i="6"/>
  <c r="Q76" i="6"/>
  <c r="R76" i="6"/>
  <c r="S76" i="6"/>
  <c r="T76" i="6"/>
  <c r="H77" i="6"/>
  <c r="H48" i="6"/>
  <c r="Q77" i="6"/>
  <c r="R77" i="6"/>
  <c r="S77" i="6"/>
  <c r="T77" i="6"/>
  <c r="H78" i="6"/>
  <c r="N78" i="6" s="1"/>
  <c r="Y78" i="6" s="1"/>
  <c r="H49" i="6"/>
  <c r="N49" i="6" s="1"/>
  <c r="V49" i="6" s="1"/>
  <c r="Q78" i="6"/>
  <c r="R78" i="6"/>
  <c r="S78" i="6"/>
  <c r="T78" i="6"/>
  <c r="H79" i="6"/>
  <c r="N79" i="6" s="1"/>
  <c r="H50" i="6"/>
  <c r="Q79" i="6"/>
  <c r="R79" i="6"/>
  <c r="S79" i="6"/>
  <c r="T79" i="6"/>
  <c r="H80" i="6"/>
  <c r="H51" i="6"/>
  <c r="Q80" i="6"/>
  <c r="R80" i="6"/>
  <c r="S80" i="6"/>
  <c r="T80" i="6"/>
  <c r="R59" i="6"/>
  <c r="S59" i="6"/>
  <c r="T59" i="6"/>
  <c r="Q59" i="6"/>
  <c r="H59" i="6"/>
  <c r="N59" i="6" s="1"/>
  <c r="H52" i="6"/>
  <c r="T13" i="5"/>
  <c r="S13" i="5"/>
  <c r="R13" i="5"/>
  <c r="T12" i="5"/>
  <c r="S12" i="5"/>
  <c r="R12" i="5"/>
  <c r="M12" i="5"/>
  <c r="G5" i="5"/>
  <c r="G6" i="5"/>
  <c r="G8" i="5"/>
  <c r="G12" i="5"/>
  <c r="G13" i="5"/>
  <c r="M13" i="5" s="1"/>
  <c r="Y13" i="5" s="1"/>
  <c r="G19" i="5"/>
  <c r="M26" i="5" s="1"/>
  <c r="G20" i="5"/>
  <c r="M27" i="5" s="1"/>
  <c r="Y27" i="5" s="1"/>
  <c r="R19" i="5"/>
  <c r="R20" i="5"/>
  <c r="G26" i="5"/>
  <c r="G27" i="5"/>
  <c r="G33" i="5"/>
  <c r="M33" i="5"/>
  <c r="G34" i="5"/>
  <c r="R26" i="5"/>
  <c r="R27" i="5"/>
  <c r="R33" i="5"/>
  <c r="R34" i="5"/>
  <c r="S19" i="5"/>
  <c r="S20" i="5"/>
  <c r="S26" i="5"/>
  <c r="S27" i="5"/>
  <c r="S33" i="5"/>
  <c r="S34" i="5"/>
  <c r="T19" i="5"/>
  <c r="T20" i="5"/>
  <c r="T26" i="5"/>
  <c r="T27" i="5"/>
  <c r="T33" i="5"/>
  <c r="T34" i="5"/>
  <c r="G19" i="1"/>
  <c r="G12" i="1"/>
  <c r="G15" i="1" s="1"/>
  <c r="M12" i="1"/>
  <c r="X12" i="1"/>
  <c r="G20" i="1"/>
  <c r="G13" i="1"/>
  <c r="R12" i="1"/>
  <c r="R13" i="1"/>
  <c r="G5" i="1"/>
  <c r="G8" i="1" s="1"/>
  <c r="M5" i="1"/>
  <c r="G6" i="1"/>
  <c r="M6" i="1"/>
  <c r="Y6" i="1" s="1"/>
  <c r="R5" i="1"/>
  <c r="R6" i="1"/>
  <c r="X6" i="1" s="1"/>
  <c r="S12" i="1"/>
  <c r="S13" i="1"/>
  <c r="T12" i="1"/>
  <c r="T13" i="1"/>
  <c r="G26" i="1"/>
  <c r="G29" i="1" s="1"/>
  <c r="M19" i="1"/>
  <c r="Y19" i="1" s="1"/>
  <c r="Z19" i="1"/>
  <c r="R19" i="1"/>
  <c r="G27" i="1"/>
  <c r="R20" i="1"/>
  <c r="S19" i="1"/>
  <c r="S20" i="1"/>
  <c r="T19" i="1"/>
  <c r="T20" i="1"/>
  <c r="G33" i="1"/>
  <c r="G36" i="1" s="1"/>
  <c r="L26" i="1" s="1"/>
  <c r="N27" i="1" s="1"/>
  <c r="AE27" i="1" s="1"/>
  <c r="M26" i="1"/>
  <c r="R26" i="1"/>
  <c r="G34" i="1"/>
  <c r="M27" i="1"/>
  <c r="Y27" i="1"/>
  <c r="R27" i="1"/>
  <c r="X27" i="1" s="1"/>
  <c r="S26" i="1"/>
  <c r="S27" i="1"/>
  <c r="T26" i="1"/>
  <c r="T27" i="1"/>
  <c r="Z27" i="1"/>
  <c r="G40" i="1"/>
  <c r="R33" i="1"/>
  <c r="G41" i="1"/>
  <c r="M34" i="1"/>
  <c r="Y34" i="1" s="1"/>
  <c r="R34" i="1"/>
  <c r="X34" i="1" s="1"/>
  <c r="S33" i="1"/>
  <c r="S34" i="1"/>
  <c r="T33" i="1"/>
  <c r="T34" i="1"/>
  <c r="G47" i="1"/>
  <c r="R40" i="1"/>
  <c r="G48" i="1"/>
  <c r="R41" i="1"/>
  <c r="S40" i="1"/>
  <c r="S41" i="1"/>
  <c r="T40" i="1"/>
  <c r="T41" i="1"/>
  <c r="S5" i="1"/>
  <c r="S6" i="1"/>
  <c r="T5" i="1"/>
  <c r="Z5" i="1"/>
  <c r="T6" i="1"/>
  <c r="Z6" i="1" s="1"/>
  <c r="I26" i="1"/>
  <c r="Z8" i="1"/>
  <c r="AL8" i="1"/>
  <c r="AF27" i="1"/>
  <c r="AG27" i="1"/>
  <c r="Z12" i="1"/>
  <c r="Z34" i="1"/>
  <c r="X5" i="1"/>
  <c r="X8" i="1" s="1"/>
  <c r="AJ8" i="1" s="1"/>
  <c r="W82" i="10" l="1"/>
  <c r="X82" i="10"/>
  <c r="Z82" i="10" s="1"/>
  <c r="O43" i="10"/>
  <c r="O35" i="10"/>
  <c r="O50" i="10"/>
  <c r="O32" i="10"/>
  <c r="O45" i="10"/>
  <c r="O49" i="10"/>
  <c r="O44" i="10"/>
  <c r="O37" i="10"/>
  <c r="O46" i="10"/>
  <c r="O51" i="10"/>
  <c r="O38" i="10"/>
  <c r="O42" i="10"/>
  <c r="O41" i="10"/>
  <c r="O36" i="10"/>
  <c r="V54" i="10"/>
  <c r="O52" i="10"/>
  <c r="Y54" i="10"/>
  <c r="O40" i="10"/>
  <c r="W54" i="10"/>
  <c r="N45" i="6"/>
  <c r="N37" i="6"/>
  <c r="V37" i="6" s="1"/>
  <c r="N50" i="6"/>
  <c r="Y50" i="6" s="1"/>
  <c r="N47" i="6"/>
  <c r="N39" i="6"/>
  <c r="X39" i="6" s="1"/>
  <c r="N80" i="6"/>
  <c r="W80" i="6" s="1"/>
  <c r="N48" i="6"/>
  <c r="Y48" i="6" s="1"/>
  <c r="N40" i="6"/>
  <c r="Y40" i="6" s="1"/>
  <c r="N32" i="6"/>
  <c r="W75" i="6"/>
  <c r="V75" i="6"/>
  <c r="Y64" i="6"/>
  <c r="W64" i="6"/>
  <c r="V64" i="6"/>
  <c r="W72" i="6"/>
  <c r="Y72" i="6"/>
  <c r="N69" i="6"/>
  <c r="N43" i="6"/>
  <c r="N36" i="6"/>
  <c r="X36" i="6" s="1"/>
  <c r="N77" i="6"/>
  <c r="N61" i="6"/>
  <c r="N42" i="6"/>
  <c r="W42" i="6" s="1"/>
  <c r="N51" i="6"/>
  <c r="N52" i="6"/>
  <c r="N34" i="6"/>
  <c r="N44" i="6"/>
  <c r="N35" i="6"/>
  <c r="W35" i="6" s="1"/>
  <c r="W74" i="6"/>
  <c r="N67" i="6"/>
  <c r="Y67" i="6" s="1"/>
  <c r="N46" i="6"/>
  <c r="Y46" i="6" s="1"/>
  <c r="N38" i="6"/>
  <c r="V59" i="6"/>
  <c r="W59" i="6"/>
  <c r="X59" i="6"/>
  <c r="Y59" i="6"/>
  <c r="J31" i="9"/>
  <c r="M31" i="9"/>
  <c r="K31" i="9"/>
  <c r="V79" i="9"/>
  <c r="Y79" i="9"/>
  <c r="X79" i="9"/>
  <c r="W79" i="9"/>
  <c r="X68" i="9"/>
  <c r="V68" i="9"/>
  <c r="Y68" i="9"/>
  <c r="W68" i="9"/>
  <c r="V82" i="9"/>
  <c r="Y60" i="9"/>
  <c r="Y82" i="9" s="1"/>
  <c r="X60" i="9"/>
  <c r="X82" i="9" s="1"/>
  <c r="W60" i="9"/>
  <c r="V60" i="9"/>
  <c r="X63" i="9"/>
  <c r="Y63" i="9"/>
  <c r="W63" i="9"/>
  <c r="V63" i="9"/>
  <c r="Y31" i="9"/>
  <c r="O31" i="9"/>
  <c r="W31" i="9"/>
  <c r="X31" i="9"/>
  <c r="V31" i="9"/>
  <c r="V54" i="9" s="1"/>
  <c r="K59" i="9"/>
  <c r="J59" i="9"/>
  <c r="M59" i="9"/>
  <c r="O68" i="9" s="1"/>
  <c r="X71" i="9"/>
  <c r="V71" i="9"/>
  <c r="Y71" i="9"/>
  <c r="W71" i="9"/>
  <c r="W52" i="9"/>
  <c r="V52" i="9"/>
  <c r="Y52" i="9"/>
  <c r="O52" i="9"/>
  <c r="X52" i="9"/>
  <c r="V36" i="9"/>
  <c r="Y36" i="9"/>
  <c r="O36" i="9"/>
  <c r="X36" i="9"/>
  <c r="W36" i="9"/>
  <c r="K12" i="8"/>
  <c r="M34" i="5"/>
  <c r="Y34" i="5" s="1"/>
  <c r="G36" i="5"/>
  <c r="G29" i="5"/>
  <c r="J33" i="5" s="1"/>
  <c r="Y26" i="5"/>
  <c r="Y29" i="5" s="1"/>
  <c r="Z27" i="5"/>
  <c r="W12" i="8"/>
  <c r="W15" i="8" s="1"/>
  <c r="V15" i="8"/>
  <c r="Y75" i="6"/>
  <c r="V72" i="6"/>
  <c r="Y47" i="6"/>
  <c r="X47" i="6"/>
  <c r="W47" i="6"/>
  <c r="V47" i="6"/>
  <c r="Y39" i="6"/>
  <c r="Y38" i="6"/>
  <c r="X38" i="6"/>
  <c r="W38" i="6"/>
  <c r="V38" i="6"/>
  <c r="Y41" i="6"/>
  <c r="X41" i="6"/>
  <c r="W41" i="6"/>
  <c r="W36" i="6"/>
  <c r="V36" i="6"/>
  <c r="H82" i="6"/>
  <c r="Y79" i="6"/>
  <c r="V79" i="6"/>
  <c r="W79" i="6"/>
  <c r="V62" i="6"/>
  <c r="W62" i="6"/>
  <c r="X62" i="6"/>
  <c r="Y43" i="6"/>
  <c r="X43" i="6"/>
  <c r="W43" i="6"/>
  <c r="Y33" i="6"/>
  <c r="X33" i="6"/>
  <c r="W33" i="6"/>
  <c r="H54" i="6"/>
  <c r="N31" i="6"/>
  <c r="J26" i="1"/>
  <c r="G22" i="5"/>
  <c r="M19" i="5"/>
  <c r="X79" i="6"/>
  <c r="Y62" i="6"/>
  <c r="Y32" i="6"/>
  <c r="X32" i="6"/>
  <c r="W32" i="6"/>
  <c r="V32" i="6"/>
  <c r="Y45" i="6"/>
  <c r="X45" i="6"/>
  <c r="W45" i="6"/>
  <c r="Y37" i="6"/>
  <c r="X37" i="6"/>
  <c r="W37" i="6"/>
  <c r="V43" i="6"/>
  <c r="Z33" i="5"/>
  <c r="V65" i="6"/>
  <c r="W65" i="6"/>
  <c r="X65" i="6"/>
  <c r="Y71" i="6"/>
  <c r="V71" i="6"/>
  <c r="W71" i="6"/>
  <c r="H26" i="6"/>
  <c r="Y63" i="6"/>
  <c r="V63" i="6"/>
  <c r="W63" i="6"/>
  <c r="V41" i="6"/>
  <c r="AA8" i="1"/>
  <c r="Y33" i="5"/>
  <c r="Y36" i="5" s="1"/>
  <c r="M33" i="1"/>
  <c r="Y12" i="1"/>
  <c r="Z34" i="5"/>
  <c r="N34" i="5"/>
  <c r="X34" i="5"/>
  <c r="G15" i="5"/>
  <c r="Z12" i="5"/>
  <c r="X12" i="5"/>
  <c r="Y12" i="5"/>
  <c r="Y15" i="5" s="1"/>
  <c r="AK15" i="5" s="1"/>
  <c r="X71" i="6"/>
  <c r="Y52" i="6"/>
  <c r="X52" i="6"/>
  <c r="W52" i="6"/>
  <c r="V45" i="6"/>
  <c r="Y51" i="6"/>
  <c r="X51" i="6"/>
  <c r="W51" i="6"/>
  <c r="Y44" i="6"/>
  <c r="X44" i="6"/>
  <c r="W44" i="6"/>
  <c r="X26" i="1"/>
  <c r="X29" i="1" s="1"/>
  <c r="N26" i="1"/>
  <c r="Z26" i="1"/>
  <c r="Z29" i="1" s="1"/>
  <c r="X66" i="6"/>
  <c r="Y66" i="6"/>
  <c r="V66" i="6"/>
  <c r="X27" i="5"/>
  <c r="L33" i="5"/>
  <c r="N33" i="5" s="1"/>
  <c r="Z13" i="5"/>
  <c r="X13" i="5"/>
  <c r="X63" i="6"/>
  <c r="X74" i="6"/>
  <c r="Y74" i="6"/>
  <c r="V74" i="6"/>
  <c r="X26" i="5"/>
  <c r="Z26" i="5"/>
  <c r="Y5" i="1"/>
  <c r="Y8" i="1" s="1"/>
  <c r="AK8" i="1" s="1"/>
  <c r="V78" i="6"/>
  <c r="W78" i="6"/>
  <c r="X78" i="6"/>
  <c r="W66" i="6"/>
  <c r="W34" i="6"/>
  <c r="V34" i="6"/>
  <c r="V33" i="6"/>
  <c r="Y26" i="1"/>
  <c r="Y29" i="1" s="1"/>
  <c r="M13" i="1"/>
  <c r="M20" i="1"/>
  <c r="G22" i="1"/>
  <c r="G43" i="1"/>
  <c r="M40" i="1"/>
  <c r="I5" i="1"/>
  <c r="L5" i="1"/>
  <c r="N6" i="1" s="1"/>
  <c r="J5" i="1"/>
  <c r="X19" i="1"/>
  <c r="X33" i="5"/>
  <c r="L19" i="1"/>
  <c r="N19" i="1" s="1"/>
  <c r="M41" i="1"/>
  <c r="G50" i="1"/>
  <c r="M20" i="5"/>
  <c r="X50" i="6"/>
  <c r="W50" i="6"/>
  <c r="V50" i="6"/>
  <c r="Y49" i="6"/>
  <c r="X49" i="6"/>
  <c r="W49" i="6"/>
  <c r="V70" i="6"/>
  <c r="W70" i="6"/>
  <c r="X70" i="6"/>
  <c r="V51" i="6"/>
  <c r="X75" i="6"/>
  <c r="X80" i="6"/>
  <c r="X72" i="6"/>
  <c r="X64" i="6"/>
  <c r="Z54" i="10" l="1"/>
  <c r="V48" i="6"/>
  <c r="V46" i="6"/>
  <c r="V80" i="6"/>
  <c r="W40" i="6"/>
  <c r="X67" i="6"/>
  <c r="V40" i="6"/>
  <c r="W48" i="6"/>
  <c r="X48" i="6"/>
  <c r="X40" i="6"/>
  <c r="V39" i="6"/>
  <c r="V67" i="6"/>
  <c r="W39" i="6"/>
  <c r="Y80" i="6"/>
  <c r="W67" i="6"/>
  <c r="V61" i="6"/>
  <c r="W61" i="6"/>
  <c r="Y61" i="6"/>
  <c r="X61" i="6"/>
  <c r="X42" i="6"/>
  <c r="Y42" i="6"/>
  <c r="Y77" i="6"/>
  <c r="V77" i="6"/>
  <c r="X77" i="6"/>
  <c r="V35" i="6"/>
  <c r="X35" i="6"/>
  <c r="Y35" i="6"/>
  <c r="X34" i="6"/>
  <c r="Y36" i="6"/>
  <c r="V69" i="6"/>
  <c r="X69" i="6"/>
  <c r="W69" i="6"/>
  <c r="Y69" i="6"/>
  <c r="Y34" i="6"/>
  <c r="W46" i="6"/>
  <c r="W77" i="6"/>
  <c r="V42" i="6"/>
  <c r="V44" i="6"/>
  <c r="V52" i="6"/>
  <c r="X46" i="6"/>
  <c r="O63" i="9"/>
  <c r="O79" i="9"/>
  <c r="O71" i="9"/>
  <c r="O60" i="9"/>
  <c r="W54" i="9"/>
  <c r="O77" i="9"/>
  <c r="O62" i="9"/>
  <c r="O72" i="9"/>
  <c r="O73" i="9"/>
  <c r="O66" i="9"/>
  <c r="O80" i="9"/>
  <c r="O76" i="9"/>
  <c r="O65" i="9"/>
  <c r="O64" i="9"/>
  <c r="O70" i="9"/>
  <c r="O67" i="9"/>
  <c r="O61" i="9"/>
  <c r="O74" i="9"/>
  <c r="O75" i="9"/>
  <c r="O59" i="9"/>
  <c r="O69" i="9"/>
  <c r="O78" i="9"/>
  <c r="O45" i="9"/>
  <c r="O37" i="9"/>
  <c r="O47" i="9"/>
  <c r="O44" i="9"/>
  <c r="O42" i="9"/>
  <c r="O33" i="9"/>
  <c r="O49" i="9"/>
  <c r="O35" i="9"/>
  <c r="O43" i="9"/>
  <c r="O32" i="9"/>
  <c r="O34" i="9"/>
  <c r="O40" i="9"/>
  <c r="O48" i="9"/>
  <c r="O41" i="9"/>
  <c r="O38" i="9"/>
  <c r="O50" i="9"/>
  <c r="O51" i="9"/>
  <c r="O39" i="9"/>
  <c r="O46" i="9"/>
  <c r="X54" i="9"/>
  <c r="Z54" i="9" s="1"/>
  <c r="W82" i="9"/>
  <c r="Z82" i="9" s="1"/>
  <c r="Y54" i="9"/>
  <c r="M13" i="8"/>
  <c r="M12" i="8"/>
  <c r="I33" i="5"/>
  <c r="X15" i="5"/>
  <c r="Z15" i="5"/>
  <c r="AL15" i="5" s="1"/>
  <c r="Z29" i="5"/>
  <c r="X29" i="5"/>
  <c r="AA29" i="5" s="1"/>
  <c r="X36" i="5"/>
  <c r="X15" i="8"/>
  <c r="AG19" i="1"/>
  <c r="AE19" i="1"/>
  <c r="AF19" i="1"/>
  <c r="AG33" i="5"/>
  <c r="AF33" i="5"/>
  <c r="AE33" i="5"/>
  <c r="J59" i="6"/>
  <c r="M59" i="6"/>
  <c r="O59" i="6" s="1"/>
  <c r="K59" i="6"/>
  <c r="J12" i="5"/>
  <c r="I12" i="5"/>
  <c r="L12" i="5"/>
  <c r="Z13" i="1"/>
  <c r="Z15" i="1" s="1"/>
  <c r="AL15" i="1" s="1"/>
  <c r="AL22" i="1" s="1"/>
  <c r="AL29" i="1" s="1"/>
  <c r="AL36" i="1" s="1"/>
  <c r="Y13" i="1"/>
  <c r="Y15" i="1" s="1"/>
  <c r="AK15" i="1" s="1"/>
  <c r="AK22" i="1" s="1"/>
  <c r="AK29" i="1" s="1"/>
  <c r="AK36" i="1" s="1"/>
  <c r="AK43" i="1" s="1"/>
  <c r="X13" i="1"/>
  <c r="X15" i="1" s="1"/>
  <c r="M31" i="6"/>
  <c r="O44" i="6" s="1"/>
  <c r="J31" i="6"/>
  <c r="K31" i="6"/>
  <c r="V73" i="6"/>
  <c r="W73" i="6"/>
  <c r="X73" i="6"/>
  <c r="Y73" i="6"/>
  <c r="J19" i="5"/>
  <c r="L26" i="5"/>
  <c r="L19" i="5"/>
  <c r="N19" i="5" s="1"/>
  <c r="J26" i="5"/>
  <c r="I26" i="5"/>
  <c r="I19" i="5"/>
  <c r="Z19" i="5"/>
  <c r="Y19" i="5"/>
  <c r="X19" i="5"/>
  <c r="AG26" i="1"/>
  <c r="AG29" i="1" s="1"/>
  <c r="AE26" i="1"/>
  <c r="AE29" i="1" s="1"/>
  <c r="AF26" i="1"/>
  <c r="AF29" i="1" s="1"/>
  <c r="Y76" i="6"/>
  <c r="V76" i="6"/>
  <c r="W76" i="6"/>
  <c r="X76" i="6"/>
  <c r="L33" i="1"/>
  <c r="N34" i="1" s="1"/>
  <c r="J33" i="1"/>
  <c r="I33" i="1"/>
  <c r="X33" i="1"/>
  <c r="X36" i="1" s="1"/>
  <c r="Y33" i="1"/>
  <c r="Y36" i="1" s="1"/>
  <c r="Z33" i="1"/>
  <c r="Z36" i="1" s="1"/>
  <c r="Y68" i="6"/>
  <c r="V68" i="6"/>
  <c r="W68" i="6"/>
  <c r="X68" i="6"/>
  <c r="Y60" i="6"/>
  <c r="Y82" i="6" s="1"/>
  <c r="V60" i="6"/>
  <c r="W60" i="6"/>
  <c r="X60" i="6"/>
  <c r="AG34" i="5"/>
  <c r="AE34" i="5"/>
  <c r="AF34" i="5"/>
  <c r="X20" i="5"/>
  <c r="Y20" i="5"/>
  <c r="Z20" i="5"/>
  <c r="N20" i="5"/>
  <c r="AE6" i="1"/>
  <c r="AG6" i="1"/>
  <c r="AF6" i="1"/>
  <c r="AA29" i="1"/>
  <c r="L40" i="1"/>
  <c r="N40" i="1" s="1"/>
  <c r="J40" i="1"/>
  <c r="I40" i="1"/>
  <c r="J12" i="1"/>
  <c r="L12" i="1"/>
  <c r="N12" i="1" s="1"/>
  <c r="I12" i="1"/>
  <c r="J19" i="1"/>
  <c r="N5" i="1"/>
  <c r="Y41" i="1"/>
  <c r="Z41" i="1"/>
  <c r="N41" i="1"/>
  <c r="X41" i="1"/>
  <c r="Y40" i="1"/>
  <c r="Y43" i="1" s="1"/>
  <c r="Z40" i="1"/>
  <c r="Z43" i="1" s="1"/>
  <c r="X40" i="1"/>
  <c r="X43" i="1" s="1"/>
  <c r="AA43" i="1" s="1"/>
  <c r="Y20" i="1"/>
  <c r="Y22" i="1" s="1"/>
  <c r="X20" i="1"/>
  <c r="X22" i="1" s="1"/>
  <c r="AA22" i="1" s="1"/>
  <c r="N20" i="1"/>
  <c r="Z20" i="1"/>
  <c r="Z22" i="1" s="1"/>
  <c r="I19" i="1"/>
  <c r="Z36" i="5"/>
  <c r="AA36" i="5" s="1"/>
  <c r="Y31" i="6"/>
  <c r="X31" i="6"/>
  <c r="W31" i="6"/>
  <c r="V31" i="6"/>
  <c r="X82" i="6" l="1"/>
  <c r="W54" i="6"/>
  <c r="O34" i="6"/>
  <c r="O38" i="6"/>
  <c r="O42" i="6"/>
  <c r="W82" i="6"/>
  <c r="V82" i="6"/>
  <c r="Z82" i="6" s="1"/>
  <c r="V54" i="6"/>
  <c r="O36" i="6"/>
  <c r="O51" i="6"/>
  <c r="O52" i="6"/>
  <c r="O31" i="6"/>
  <c r="O43" i="6"/>
  <c r="X54" i="6"/>
  <c r="O46" i="6"/>
  <c r="Y54" i="6"/>
  <c r="O41" i="6"/>
  <c r="O40" i="6"/>
  <c r="O49" i="6"/>
  <c r="O33" i="6"/>
  <c r="O32" i="6"/>
  <c r="O50" i="6"/>
  <c r="O47" i="6"/>
  <c r="O39" i="6"/>
  <c r="O48" i="6"/>
  <c r="O45" i="6"/>
  <c r="O37" i="6"/>
  <c r="O35" i="6"/>
  <c r="O68" i="6"/>
  <c r="AC12" i="8"/>
  <c r="AC13" i="8"/>
  <c r="AB13" i="8"/>
  <c r="AE36" i="5"/>
  <c r="AF36" i="5"/>
  <c r="AG36" i="5"/>
  <c r="AE40" i="1"/>
  <c r="AF40" i="1"/>
  <c r="AG40" i="1"/>
  <c r="AE20" i="5"/>
  <c r="AF20" i="5"/>
  <c r="AE6" i="5"/>
  <c r="AF6" i="5"/>
  <c r="AG6" i="5"/>
  <c r="AG20" i="5"/>
  <c r="N13" i="1"/>
  <c r="AG12" i="1"/>
  <c r="AF12" i="1"/>
  <c r="AE12" i="1"/>
  <c r="AH29" i="1"/>
  <c r="O61" i="6"/>
  <c r="O69" i="6"/>
  <c r="O77" i="6"/>
  <c r="O64" i="6"/>
  <c r="O72" i="6"/>
  <c r="O63" i="6"/>
  <c r="O80" i="6"/>
  <c r="O78" i="6"/>
  <c r="O75" i="6"/>
  <c r="O65" i="6"/>
  <c r="O70" i="6"/>
  <c r="O67" i="6"/>
  <c r="O71" i="6"/>
  <c r="O74" i="6"/>
  <c r="O79" i="6"/>
  <c r="O66" i="6"/>
  <c r="O62" i="6"/>
  <c r="AA15" i="5"/>
  <c r="AJ15" i="5"/>
  <c r="AE34" i="1"/>
  <c r="AG34" i="1"/>
  <c r="AF34" i="1"/>
  <c r="AL43" i="1"/>
  <c r="O60" i="6"/>
  <c r="AE5" i="5"/>
  <c r="AF19" i="5"/>
  <c r="AF22" i="5" s="1"/>
  <c r="AE19" i="5"/>
  <c r="AG19" i="5"/>
  <c r="AG22" i="5" s="1"/>
  <c r="AG5" i="5"/>
  <c r="AF5" i="5"/>
  <c r="O73" i="6"/>
  <c r="N12" i="5"/>
  <c r="N13" i="5"/>
  <c r="AG20" i="1"/>
  <c r="AG22" i="1" s="1"/>
  <c r="AF20" i="1"/>
  <c r="AF22" i="1" s="1"/>
  <c r="AE20" i="1"/>
  <c r="AE22" i="1" s="1"/>
  <c r="AH22" i="1" s="1"/>
  <c r="AG41" i="1"/>
  <c r="AE41" i="1"/>
  <c r="AF41" i="1"/>
  <c r="X22" i="5"/>
  <c r="N26" i="5"/>
  <c r="N27" i="5"/>
  <c r="AG5" i="1"/>
  <c r="AG8" i="1" s="1"/>
  <c r="AP8" i="1" s="1"/>
  <c r="AE5" i="1"/>
  <c r="AE8" i="1" s="1"/>
  <c r="AF5" i="1"/>
  <c r="AF8" i="1" s="1"/>
  <c r="AO8" i="1" s="1"/>
  <c r="O76" i="6"/>
  <c r="Y22" i="5"/>
  <c r="N33" i="1"/>
  <c r="Z22" i="5"/>
  <c r="AA36" i="1"/>
  <c r="AA15" i="1"/>
  <c r="AJ15" i="1"/>
  <c r="AJ22" i="1" s="1"/>
  <c r="AJ29" i="1" s="1"/>
  <c r="AJ36" i="1" s="1"/>
  <c r="AJ43" i="1" s="1"/>
  <c r="Z54" i="6" l="1"/>
  <c r="AC15" i="8"/>
  <c r="AB15" i="8"/>
  <c r="AD15" i="8" s="1"/>
  <c r="AH36" i="5"/>
  <c r="AE22" i="5"/>
  <c r="AP22" i="5"/>
  <c r="AH22" i="5"/>
  <c r="AN22" i="5"/>
  <c r="AO22" i="5"/>
  <c r="AG26" i="5"/>
  <c r="AE26" i="5"/>
  <c r="AF26" i="5"/>
  <c r="AH8" i="1"/>
  <c r="AN8" i="1"/>
  <c r="Z42" i="5"/>
  <c r="AL22" i="5"/>
  <c r="AL29" i="5" s="1"/>
  <c r="AL36" i="5" s="1"/>
  <c r="AF27" i="5"/>
  <c r="AE27" i="5"/>
  <c r="AG27" i="5"/>
  <c r="AG33" i="1"/>
  <c r="AG36" i="1" s="1"/>
  <c r="AF33" i="1"/>
  <c r="AF36" i="1" s="1"/>
  <c r="AE33" i="1"/>
  <c r="AE36" i="1" s="1"/>
  <c r="AH36" i="1" s="1"/>
  <c r="AE13" i="5"/>
  <c r="AF13" i="5"/>
  <c r="AG13" i="5"/>
  <c r="X42" i="5"/>
  <c r="AJ22" i="5"/>
  <c r="AJ29" i="5" s="1"/>
  <c r="AJ36" i="5" s="1"/>
  <c r="AA22" i="5"/>
  <c r="AA42" i="5" s="1"/>
  <c r="AE12" i="5"/>
  <c r="AF12" i="5"/>
  <c r="AG12" i="5"/>
  <c r="AG43" i="1"/>
  <c r="Y42" i="5"/>
  <c r="AK22" i="5"/>
  <c r="AK29" i="5" s="1"/>
  <c r="AK36" i="5" s="1"/>
  <c r="AE13" i="1"/>
  <c r="AE15" i="1" s="1"/>
  <c r="AH15" i="1" s="1"/>
  <c r="AF13" i="1"/>
  <c r="AF15" i="1" s="1"/>
  <c r="AO15" i="1" s="1"/>
  <c r="AO22" i="1" s="1"/>
  <c r="AO29" i="1" s="1"/>
  <c r="AO36" i="1" s="1"/>
  <c r="AO43" i="1" s="1"/>
  <c r="AG13" i="1"/>
  <c r="AG15" i="1" s="1"/>
  <c r="AP15" i="1" s="1"/>
  <c r="AP22" i="1" s="1"/>
  <c r="AP29" i="1" s="1"/>
  <c r="AP36" i="1" s="1"/>
  <c r="AP43" i="1" s="1"/>
  <c r="AF43" i="1"/>
  <c r="AA49" i="1"/>
  <c r="AE43" i="1"/>
  <c r="AH43" i="1" s="1"/>
  <c r="AG29" i="5" l="1"/>
  <c r="AG42" i="5" s="1"/>
  <c r="AF15" i="5"/>
  <c r="AO15" i="5" s="1"/>
  <c r="AF29" i="5"/>
  <c r="AF42" i="5" s="1"/>
  <c r="AE15" i="5"/>
  <c r="AN15" i="1"/>
  <c r="AN22" i="1" s="1"/>
  <c r="AN29" i="1" s="1"/>
  <c r="AN36" i="1" s="1"/>
  <c r="AN43" i="1" s="1"/>
  <c r="Z43" i="5"/>
  <c r="AH49" i="1"/>
  <c r="AG15" i="5"/>
  <c r="AP15" i="5" s="1"/>
  <c r="AE29" i="5"/>
  <c r="AP29" i="5"/>
  <c r="AP36" i="5" s="1"/>
  <c r="AO29" i="5" l="1"/>
  <c r="AO36" i="5" s="1"/>
  <c r="AH29" i="5"/>
  <c r="AH42" i="5" s="1"/>
  <c r="AE42" i="5"/>
  <c r="AG43" i="5" s="1"/>
  <c r="AN29" i="5"/>
  <c r="AN36" i="5" s="1"/>
  <c r="AH15" i="5"/>
  <c r="AN15" i="5"/>
</calcChain>
</file>

<file path=xl/comments1.xml><?xml version="1.0" encoding="utf-8"?>
<comments xmlns="http://schemas.openxmlformats.org/spreadsheetml/2006/main">
  <authors>
    <author>MKH</author>
  </authors>
  <commentList>
    <comment ref="D59" authorId="0" shapeId="0">
      <text>
        <r>
          <rPr>
            <b/>
            <sz val="10"/>
            <color rgb="FF000000"/>
            <rFont val="Tahoma"/>
            <family val="2"/>
          </rPr>
          <t>MKH:</t>
        </r>
        <r>
          <rPr>
            <sz val="10"/>
            <color rgb="FF000000"/>
            <rFont val="Tahoma"/>
            <family val="2"/>
          </rPr>
          <t xml:space="preserve">
</t>
        </r>
        <r>
          <rPr>
            <sz val="10"/>
            <color rgb="FF000000"/>
            <rFont val="Tahoma"/>
            <family val="2"/>
          </rPr>
          <t>Even though HTH.600.C is not present in this year, primary exergy exists. So fill this value with same as all other E.ktoe values in this year.</t>
        </r>
      </text>
    </comment>
    <comment ref="E59" authorId="0" shapeId="0">
      <text>
        <r>
          <rPr>
            <b/>
            <sz val="10"/>
            <color rgb="FF000000"/>
            <rFont val="Tahoma"/>
            <family val="2"/>
          </rPr>
          <t>MKH:</t>
        </r>
        <r>
          <rPr>
            <sz val="10"/>
            <color rgb="FF000000"/>
            <rFont val="Tahoma"/>
            <family val="2"/>
          </rPr>
          <t xml:space="preserve">
</t>
        </r>
        <r>
          <rPr>
            <sz val="10"/>
            <color rgb="FF000000"/>
            <rFont val="Tahoma"/>
            <family val="2"/>
          </rPr>
          <t>We have no exergy allocated for HTH.600.C, but we could assume it has efficiency same as the previous year.</t>
        </r>
      </text>
    </comment>
    <comment ref="F59" authorId="0" shapeId="0">
      <text>
        <r>
          <rPr>
            <b/>
            <sz val="10"/>
            <color rgb="FF000000"/>
            <rFont val="Tahoma"/>
            <family val="2"/>
          </rPr>
          <t>MKH:</t>
        </r>
        <r>
          <rPr>
            <sz val="10"/>
            <color rgb="FF000000"/>
            <rFont val="Tahoma"/>
            <family val="2"/>
          </rPr>
          <t xml:space="preserve">
</t>
        </r>
        <r>
          <rPr>
            <sz val="10"/>
            <color rgb="FF000000"/>
            <rFont val="Tahoma"/>
            <family val="2"/>
          </rPr>
          <t>Even though we make no HTH.600.C in this year, there still is primary exergy allocated to the subcategory of heat.</t>
        </r>
      </text>
    </comment>
    <comment ref="G59" authorId="0" shapeId="0">
      <text>
        <r>
          <rPr>
            <b/>
            <sz val="10"/>
            <color rgb="FF000000"/>
            <rFont val="Tahoma"/>
            <family val="2"/>
          </rPr>
          <t>MKH:</t>
        </r>
        <r>
          <rPr>
            <sz val="10"/>
            <color rgb="FF000000"/>
            <rFont val="Tahoma"/>
            <family val="2"/>
          </rPr>
          <t xml:space="preserve">
</t>
        </r>
        <r>
          <rPr>
            <sz val="10"/>
            <color rgb="FF000000"/>
            <rFont val="Tahoma"/>
            <family val="2"/>
          </rPr>
          <t>This is the place where missing useful exergy is tracked. There is no allocation of subcategory exergy to the task of producing useful exergy. This is the place (allocation to useful exergy task) where we use the limit formula.</t>
        </r>
      </text>
    </comment>
    <comment ref="H59" authorId="0" shapeId="0">
      <text>
        <r>
          <rPr>
            <b/>
            <sz val="10"/>
            <color rgb="FF000000"/>
            <rFont val="Tahoma"/>
            <family val="2"/>
          </rPr>
          <t>MKH:</t>
        </r>
        <r>
          <rPr>
            <sz val="10"/>
            <color rgb="FF000000"/>
            <rFont val="Tahoma"/>
            <family val="2"/>
          </rPr>
          <t xml:space="preserve">
</t>
        </r>
        <r>
          <rPr>
            <sz val="10"/>
            <color rgb="FF000000"/>
            <rFont val="Tahoma"/>
            <family val="2"/>
          </rPr>
          <t>The row product here will be zero, because phi_ij is zero.</t>
        </r>
      </text>
    </comment>
    <comment ref="N59" authorId="0" shapeId="0">
      <text>
        <r>
          <rPr>
            <b/>
            <sz val="10"/>
            <color rgb="FF000000"/>
            <rFont val="Tahoma"/>
            <family val="2"/>
          </rPr>
          <t>MKH:</t>
        </r>
        <r>
          <rPr>
            <sz val="10"/>
            <color rgb="FF000000"/>
            <rFont val="Tahoma"/>
            <family val="2"/>
          </rPr>
          <t xml:space="preserve">
</t>
        </r>
        <r>
          <rPr>
            <sz val="10"/>
            <color rgb="FF000000"/>
            <rFont val="Tahoma"/>
            <family val="2"/>
          </rPr>
          <t xml:space="preserve">This value will be 0, because the value for v_T is zero. When either of the value in the log mean is zero, we get 0 for the log mean. See </t>
        </r>
        <r>
          <rPr>
            <sz val="10"/>
            <color rgb="FF000000"/>
            <rFont val="Tahoma"/>
            <family val="2"/>
          </rPr>
          <t>https://en.wikipedia.org/wiki/Logarithmic_mean.</t>
        </r>
      </text>
    </comment>
    <comment ref="V59" authorId="0" shapeId="0">
      <text>
        <r>
          <rPr>
            <b/>
            <sz val="10"/>
            <color rgb="FF000000"/>
            <rFont val="Tahoma"/>
            <family val="2"/>
          </rPr>
          <t>MKH:</t>
        </r>
        <r>
          <rPr>
            <sz val="10"/>
            <color rgb="FF000000"/>
            <rFont val="Tahoma"/>
            <family val="2"/>
          </rPr>
          <t xml:space="preserve">
</t>
        </r>
        <r>
          <rPr>
            <sz val="10"/>
            <color rgb="FF000000"/>
            <rFont val="Tahoma"/>
            <family val="2"/>
          </rPr>
          <t>With v_T = 0 and all of X_0, X_T, and v_0 positive numbers, we get Z_ij = 0. (This from row 4 of Ang's 1998 table.)</t>
        </r>
      </text>
    </comment>
    <comment ref="W59" authorId="0" shapeId="0">
      <text>
        <r>
          <rPr>
            <b/>
            <sz val="10"/>
            <color rgb="FF000000"/>
            <rFont val="Tahoma"/>
            <family val="2"/>
          </rPr>
          <t>MKH:</t>
        </r>
        <r>
          <rPr>
            <sz val="10"/>
            <color rgb="FF000000"/>
            <rFont val="Tahoma"/>
            <family val="2"/>
          </rPr>
          <t xml:space="preserve">
</t>
        </r>
        <r>
          <rPr>
            <sz val="10"/>
            <color rgb="FF000000"/>
            <rFont val="Calibri"/>
            <family val="2"/>
            <scheme val="minor"/>
          </rPr>
          <t>With v_T = 0 and all of X_0, X_T, and v_0 positive numbers, we get Z_ij = 0. (This from row 4 of Ang's 1998 table.)</t>
        </r>
        <r>
          <rPr>
            <sz val="10"/>
            <color rgb="FF000000"/>
            <rFont val="Calibri"/>
            <family val="2"/>
            <scheme val="minor"/>
          </rPr>
          <t xml:space="preserve">
</t>
        </r>
      </text>
    </comment>
    <comment ref="X59" authorId="0" shapeId="0">
      <text>
        <r>
          <rPr>
            <b/>
            <sz val="10"/>
            <color rgb="FF000000"/>
            <rFont val="Tahoma"/>
            <family val="2"/>
          </rPr>
          <t>MKH:</t>
        </r>
        <r>
          <rPr>
            <sz val="10"/>
            <color rgb="FF000000"/>
            <rFont val="Tahoma"/>
            <family val="2"/>
          </rPr>
          <t xml:space="preserve">
</t>
        </r>
        <r>
          <rPr>
            <sz val="10"/>
            <color rgb="FF000000"/>
            <rFont val="Calibri"/>
            <family val="2"/>
            <scheme val="minor"/>
          </rPr>
          <t>With v_T = 0 and all of X_0, X_T, and v_0 positive numbers, we get Z_ij = 0. (This from row 4 of Ang's 1998 table.)</t>
        </r>
        <r>
          <rPr>
            <sz val="10"/>
            <color rgb="FF000000"/>
            <rFont val="Calibri"/>
            <family val="2"/>
            <scheme val="minor"/>
          </rPr>
          <t xml:space="preserve">
</t>
        </r>
      </text>
    </comment>
    <comment ref="Y59" authorId="0" shapeId="0">
      <text>
        <r>
          <rPr>
            <b/>
            <sz val="10"/>
            <color rgb="FF000000"/>
            <rFont val="Tahoma"/>
            <family val="2"/>
          </rPr>
          <t>MKH:</t>
        </r>
        <r>
          <rPr>
            <sz val="10"/>
            <color rgb="FF000000"/>
            <rFont val="Tahoma"/>
            <family val="2"/>
          </rPr>
          <t xml:space="preserve">
</t>
        </r>
        <r>
          <rPr>
            <sz val="10"/>
            <color rgb="FF000000"/>
            <rFont val="Tahoma"/>
            <family val="2"/>
          </rPr>
          <t>With X_T = 0 and v_T = 0 (and X_0 &gt; 0 and v_0 &gt; 0), we get Z_ij = -v_0. (This from row 2 of Ang's 1998 table.)</t>
        </r>
      </text>
    </comment>
  </commentList>
</comments>
</file>

<file path=xl/comments2.xml><?xml version="1.0" encoding="utf-8"?>
<comments xmlns="http://schemas.openxmlformats.org/spreadsheetml/2006/main">
  <authors>
    <author>MKH</author>
  </authors>
  <commentList>
    <comment ref="D13" authorId="0" shapeId="0">
      <text>
        <r>
          <rPr>
            <b/>
            <sz val="10"/>
            <color rgb="FF000000"/>
            <rFont val="Tahoma"/>
            <family val="2"/>
          </rPr>
          <t>MKH:</t>
        </r>
        <r>
          <rPr>
            <sz val="10"/>
            <color rgb="FF000000"/>
            <rFont val="Tahoma"/>
            <family val="2"/>
          </rPr>
          <t xml:space="preserve">
</t>
        </r>
        <r>
          <rPr>
            <sz val="10"/>
            <color rgb="FF000000"/>
            <rFont val="Tahoma"/>
            <family val="2"/>
          </rPr>
          <t>Even though HTH.600.C is not present in this year, primary exergy exists. So fill this value with same as all other E.ktoe values in this year.</t>
        </r>
      </text>
    </comment>
    <comment ref="E13" authorId="0" shapeId="0">
      <text>
        <r>
          <rPr>
            <b/>
            <sz val="10"/>
            <color rgb="FF000000"/>
            <rFont val="Tahoma"/>
            <family val="2"/>
          </rPr>
          <t>MKH:</t>
        </r>
        <r>
          <rPr>
            <sz val="10"/>
            <color rgb="FF000000"/>
            <rFont val="Tahoma"/>
            <family val="2"/>
          </rPr>
          <t xml:space="preserve">
</t>
        </r>
        <r>
          <rPr>
            <sz val="10"/>
            <color rgb="FF000000"/>
            <rFont val="Tahoma"/>
            <family val="2"/>
          </rPr>
          <t>We have no exergy allocated for HTH.600.C, but we could assume it has efficiency same as the previous year.</t>
        </r>
      </text>
    </comment>
    <comment ref="F13" authorId="0" shapeId="0">
      <text>
        <r>
          <rPr>
            <b/>
            <sz val="10"/>
            <color rgb="FF000000"/>
            <rFont val="Tahoma"/>
            <family val="2"/>
          </rPr>
          <t>MKH:</t>
        </r>
        <r>
          <rPr>
            <sz val="10"/>
            <color rgb="FF000000"/>
            <rFont val="Tahoma"/>
            <family val="2"/>
          </rPr>
          <t xml:space="preserve">
</t>
        </r>
        <r>
          <rPr>
            <sz val="10"/>
            <color rgb="FF000000"/>
            <rFont val="Tahoma"/>
            <family val="2"/>
          </rPr>
          <t>Even though we make no HTH.600.C in this year, there still is primary exergy allocated to the subcategory of heat.</t>
        </r>
      </text>
    </comment>
    <comment ref="G13" authorId="0" shapeId="0">
      <text>
        <r>
          <rPr>
            <b/>
            <sz val="10"/>
            <color rgb="FF000000"/>
            <rFont val="Tahoma"/>
            <family val="2"/>
          </rPr>
          <t>MKH:</t>
        </r>
        <r>
          <rPr>
            <sz val="10"/>
            <color rgb="FF000000"/>
            <rFont val="Tahoma"/>
            <family val="2"/>
          </rPr>
          <t xml:space="preserve">
</t>
        </r>
        <r>
          <rPr>
            <sz val="10"/>
            <color rgb="FF000000"/>
            <rFont val="Tahoma"/>
            <family val="2"/>
          </rPr>
          <t>This is the place where missing useful exergy is tracked. There is no allocation of subcategory exergy to the task of producing useful exergy. This is the place (allocation to useful exergy task) where we use the limit formula.</t>
        </r>
      </text>
    </comment>
    <comment ref="H13" authorId="0" shapeId="0">
      <text>
        <r>
          <rPr>
            <b/>
            <sz val="10"/>
            <color rgb="FF000000"/>
            <rFont val="Tahoma"/>
            <family val="2"/>
          </rPr>
          <t>MKH:</t>
        </r>
        <r>
          <rPr>
            <sz val="10"/>
            <color rgb="FF000000"/>
            <rFont val="Tahoma"/>
            <family val="2"/>
          </rPr>
          <t xml:space="preserve">
</t>
        </r>
        <r>
          <rPr>
            <sz val="10"/>
            <color rgb="FF000000"/>
            <rFont val="Tahoma"/>
            <family val="2"/>
          </rPr>
          <t>The row product here will be zero, because phi_ij is zero.</t>
        </r>
      </text>
    </comment>
    <comment ref="N13" authorId="0" shapeId="0">
      <text>
        <r>
          <rPr>
            <b/>
            <sz val="10"/>
            <color rgb="FF000000"/>
            <rFont val="Tahoma"/>
            <family val="2"/>
          </rPr>
          <t>MKH:</t>
        </r>
        <r>
          <rPr>
            <sz val="10"/>
            <color rgb="FF000000"/>
            <rFont val="Tahoma"/>
            <family val="2"/>
          </rPr>
          <t xml:space="preserve">
</t>
        </r>
        <r>
          <rPr>
            <sz val="10"/>
            <color rgb="FF000000"/>
            <rFont val="Tahoma"/>
            <family val="2"/>
          </rPr>
          <t>This value will be 0, because the value for v_T is zero. When either of the values in the log mean is zero, we get 0 for the log mean. See https://en.wikipedia.org/wiki/Logarithmic_mean.</t>
        </r>
      </text>
    </comment>
    <comment ref="T13" authorId="0" shapeId="0">
      <text>
        <r>
          <rPr>
            <b/>
            <sz val="10"/>
            <color rgb="FF000000"/>
            <rFont val="Tahoma"/>
            <family val="2"/>
          </rPr>
          <t>MKH:</t>
        </r>
        <r>
          <rPr>
            <sz val="10"/>
            <color rgb="FF000000"/>
            <rFont val="Tahoma"/>
            <family val="2"/>
          </rPr>
          <t xml:space="preserve">
</t>
        </r>
        <r>
          <rPr>
            <sz val="10"/>
            <color rgb="FF000000"/>
            <rFont val="Tahoma"/>
            <family val="2"/>
          </rPr>
          <t>This value is undefined, because it is log(0/0).</t>
        </r>
      </text>
    </comment>
    <comment ref="V13" authorId="0" shapeId="0">
      <text>
        <r>
          <rPr>
            <b/>
            <sz val="10"/>
            <color rgb="FF000000"/>
            <rFont val="Tahoma"/>
            <family val="2"/>
          </rPr>
          <t>MKH:</t>
        </r>
        <r>
          <rPr>
            <sz val="10"/>
            <color rgb="FF000000"/>
            <rFont val="Tahoma"/>
            <family val="2"/>
          </rPr>
          <t xml:space="preserve">
</t>
        </r>
        <r>
          <rPr>
            <sz val="10"/>
            <color rgb="FF000000"/>
            <rFont val="Tahoma"/>
            <family val="2"/>
          </rPr>
          <t>With v_T = 0 and all of X_0, X_T, and v_0 positive numbers, we get Z_ij = 0. (This from row 4 of Ang's 1998 table.)</t>
        </r>
      </text>
    </comment>
    <comment ref="W13" authorId="0" shapeId="0">
      <text>
        <r>
          <rPr>
            <b/>
            <sz val="10"/>
            <color rgb="FF000000"/>
            <rFont val="Tahoma"/>
            <family val="2"/>
          </rPr>
          <t>MKH:</t>
        </r>
        <r>
          <rPr>
            <sz val="10"/>
            <color rgb="FF000000"/>
            <rFont val="Tahoma"/>
            <family val="2"/>
          </rPr>
          <t xml:space="preserve">
</t>
        </r>
        <r>
          <rPr>
            <sz val="10"/>
            <color rgb="FF000000"/>
            <rFont val="Calibri"/>
            <family val="2"/>
          </rPr>
          <t xml:space="preserve">With v_T = 0 and all of X_0, X_T, and v_0 positive numbers, we get Z_ij = 0. (This from row 4 of Ang's 1998 table.)
</t>
        </r>
      </text>
    </comment>
    <comment ref="X13" authorId="0" shapeId="0">
      <text>
        <r>
          <rPr>
            <b/>
            <sz val="10"/>
            <color rgb="FF000000"/>
            <rFont val="Tahoma"/>
            <family val="2"/>
          </rPr>
          <t>MKH:</t>
        </r>
        <r>
          <rPr>
            <sz val="10"/>
            <color rgb="FF000000"/>
            <rFont val="Tahoma"/>
            <family val="2"/>
          </rPr>
          <t xml:space="preserve">
</t>
        </r>
        <r>
          <rPr>
            <sz val="10"/>
            <color rgb="FF000000"/>
            <rFont val="Calibri"/>
            <family val="2"/>
          </rPr>
          <t xml:space="preserve">With v_T = 0 and all of X_0, X_T, and v_0 positive numbers, we get Z_ij = 0. (This from row 4 of Ang's 1998 table.)
</t>
        </r>
      </text>
    </comment>
    <comment ref="Y13" authorId="0" shapeId="0">
      <text>
        <r>
          <rPr>
            <b/>
            <sz val="10"/>
            <color rgb="FF000000"/>
            <rFont val="Tahoma"/>
            <family val="2"/>
          </rPr>
          <t>MKH:</t>
        </r>
        <r>
          <rPr>
            <sz val="10"/>
            <color rgb="FF000000"/>
            <rFont val="Tahoma"/>
            <family val="2"/>
          </rPr>
          <t xml:space="preserve">
</t>
        </r>
        <r>
          <rPr>
            <sz val="10"/>
            <color rgb="FF000000"/>
            <rFont val="Tahoma"/>
            <family val="2"/>
          </rPr>
          <t>With X_T = 0 and v_T = 0 (and X_0 &gt; 0 and v_0 &gt; 0), we get Z_ij = -v_0. (This from row 2 of Ang's 1998 table.)</t>
        </r>
      </text>
    </comment>
  </commentList>
</comments>
</file>

<file path=xl/sharedStrings.xml><?xml version="1.0" encoding="utf-8"?>
<sst xmlns="http://schemas.openxmlformats.org/spreadsheetml/2006/main" count="933" uniqueCount="67">
  <si>
    <t>V</t>
  </si>
  <si>
    <t>k</t>
  </si>
  <si>
    <t>i</t>
  </si>
  <si>
    <t>X</t>
  </si>
  <si>
    <t>v</t>
  </si>
  <si>
    <t>∆V</t>
  </si>
  <si>
    <t>L(V)</t>
  </si>
  <si>
    <r>
      <t>L(</t>
    </r>
    <r>
      <rPr>
        <b/>
        <sz val="12"/>
        <color theme="1"/>
        <rFont val="Calibri"/>
        <family val="2"/>
        <scheme val="minor"/>
      </rPr>
      <t>v</t>
    </r>
    <r>
      <rPr>
        <sz val="12"/>
        <color theme="1"/>
        <rFont val="Calibri"/>
        <family val="2"/>
        <scheme val="minor"/>
      </rPr>
      <t>)</t>
    </r>
  </si>
  <si>
    <r>
      <t>w(</t>
    </r>
    <r>
      <rPr>
        <b/>
        <sz val="12"/>
        <color theme="1"/>
        <rFont val="Calibri"/>
        <family val="2"/>
        <scheme val="minor"/>
      </rPr>
      <t>v</t>
    </r>
    <r>
      <rPr>
        <sz val="12"/>
        <color theme="1"/>
        <rFont val="Calibri"/>
        <family val="2"/>
        <scheme val="minor"/>
      </rPr>
      <t>) = L(</t>
    </r>
    <r>
      <rPr>
        <b/>
        <sz val="12"/>
        <color theme="1"/>
        <rFont val="Calibri"/>
        <family val="2"/>
        <scheme val="minor"/>
      </rPr>
      <t>v</t>
    </r>
    <r>
      <rPr>
        <sz val="12"/>
        <color theme="1"/>
        <rFont val="Calibri"/>
        <family val="2"/>
        <scheme val="minor"/>
      </rPr>
      <t>) / L(</t>
    </r>
    <r>
      <rPr>
        <b/>
        <sz val="12"/>
        <color theme="1"/>
        <rFont val="Calibri"/>
        <family val="2"/>
        <scheme val="minor"/>
      </rPr>
      <t>V</t>
    </r>
    <r>
      <rPr>
        <sz val="12"/>
        <color theme="1"/>
        <rFont val="Calibri"/>
        <family val="2"/>
        <scheme val="minor"/>
      </rPr>
      <t>)</t>
    </r>
  </si>
  <si>
    <t>F</t>
  </si>
  <si>
    <r>
      <rPr>
        <sz val="12"/>
        <color theme="1"/>
        <rFont val="Calibri"/>
        <family val="2"/>
        <scheme val="minor"/>
      </rPr>
      <t>w(</t>
    </r>
    <r>
      <rPr>
        <b/>
        <sz val="12"/>
        <color theme="1"/>
        <rFont val="Calibri"/>
        <family val="2"/>
        <scheme val="minor"/>
      </rPr>
      <t>v</t>
    </r>
    <r>
      <rPr>
        <sz val="12"/>
        <color theme="1"/>
        <rFont val="Calibri"/>
        <family val="2"/>
        <scheme val="minor"/>
      </rPr>
      <t>)•</t>
    </r>
    <r>
      <rPr>
        <b/>
        <sz val="12"/>
        <color theme="1"/>
        <rFont val="Calibri"/>
        <family val="2"/>
        <scheme val="minor"/>
      </rPr>
      <t>F</t>
    </r>
  </si>
  <si>
    <t>D</t>
  </si>
  <si>
    <r>
      <t>∆</t>
    </r>
    <r>
      <rPr>
        <b/>
        <sz val="12"/>
        <color theme="1"/>
        <rFont val="Calibri"/>
        <family val="2"/>
        <scheme val="minor"/>
      </rPr>
      <t>V</t>
    </r>
  </si>
  <si>
    <t>i (aggs)</t>
  </si>
  <si>
    <r>
      <t xml:space="preserve">tail(df, </t>
    </r>
    <r>
      <rPr>
        <sz val="13"/>
        <color rgb="FF7D2727"/>
        <rFont val="Inherit"/>
      </rPr>
      <t>-1</t>
    </r>
    <r>
      <rPr>
        <sz val="13"/>
        <color rgb="FF303336"/>
        <rFont val="Inherit"/>
      </rPr>
      <t xml:space="preserve">) - head(df, </t>
    </r>
    <r>
      <rPr>
        <sz val="13"/>
        <color rgb="FF7D2727"/>
        <rFont val="Inherit"/>
      </rPr>
      <t>-1</t>
    </r>
    <r>
      <rPr>
        <sz val="13"/>
        <color rgb="FF303336"/>
        <rFont val="Inherit"/>
      </rPr>
      <t>)</t>
    </r>
  </si>
  <si>
    <t>add rowprods_byname, colprods_byname</t>
  </si>
  <si>
    <t>add ediff_byname</t>
  </si>
  <si>
    <t>implement LMDI!</t>
  </si>
  <si>
    <r>
      <t>Cumulative ∆</t>
    </r>
    <r>
      <rPr>
        <b/>
        <sz val="12"/>
        <color theme="1"/>
        <rFont val="Calibri"/>
        <family val="2"/>
        <scheme val="minor"/>
      </rPr>
      <t>V</t>
    </r>
  </si>
  <si>
    <r>
      <t xml:space="preserve">Cumulative </t>
    </r>
    <r>
      <rPr>
        <b/>
        <sz val="12"/>
        <color theme="1"/>
        <rFont val="Calibri"/>
        <family val="2"/>
        <scheme val="minor"/>
      </rPr>
      <t>D</t>
    </r>
  </si>
  <si>
    <t>Incremental</t>
  </si>
  <si>
    <r>
      <rPr>
        <sz val="12"/>
        <color theme="1"/>
        <rFont val="Calibri"/>
        <family val="2"/>
        <scheme val="minor"/>
      </rPr>
      <t>L(</t>
    </r>
    <r>
      <rPr>
        <b/>
        <sz val="12"/>
        <color theme="1"/>
        <rFont val="Calibri"/>
        <family val="2"/>
        <scheme val="minor"/>
      </rPr>
      <t>v</t>
    </r>
    <r>
      <rPr>
        <sz val="12"/>
        <color theme="1"/>
        <rFont val="Calibri"/>
        <family val="2"/>
        <scheme val="minor"/>
      </rPr>
      <t>)•</t>
    </r>
    <r>
      <rPr>
        <b/>
        <sz val="12"/>
        <color theme="1"/>
        <rFont val="Calibri"/>
        <family val="2"/>
        <scheme val="minor"/>
      </rPr>
      <t>F</t>
    </r>
  </si>
  <si>
    <t>x</t>
  </si>
  <si>
    <t>k (factors)</t>
  </si>
  <si>
    <t>i (sub-cat)</t>
  </si>
  <si>
    <r>
      <t>w(</t>
    </r>
    <r>
      <rPr>
        <b/>
        <sz val="12"/>
        <color theme="1"/>
        <rFont val="Calibri"/>
        <family val="2"/>
        <scheme val="minor"/>
      </rPr>
      <t>v</t>
    </r>
    <r>
      <rPr>
        <sz val="12"/>
        <color theme="1"/>
        <rFont val="Calibri"/>
        <family val="2"/>
        <scheme val="minor"/>
      </rPr>
      <t>) = L(</t>
    </r>
    <r>
      <rPr>
        <b/>
        <sz val="12"/>
        <color theme="1"/>
        <rFont val="Calibri"/>
        <family val="2"/>
        <scheme val="minor"/>
      </rPr>
      <t>v</t>
    </r>
    <r>
      <rPr>
        <sz val="12"/>
        <color theme="1"/>
        <rFont val="Calibri"/>
        <family val="2"/>
        <scheme val="minor"/>
      </rPr>
      <t>) / L(</t>
    </r>
    <r>
      <rPr>
        <sz val="12"/>
        <color theme="1"/>
        <rFont val="Calibri"/>
        <family val="2"/>
        <scheme val="minor"/>
      </rPr>
      <t>V</t>
    </r>
    <r>
      <rPr>
        <sz val="12"/>
        <color theme="1"/>
        <rFont val="Calibri"/>
        <family val="2"/>
        <scheme val="minor"/>
      </rPr>
      <t>)</t>
    </r>
  </si>
  <si>
    <r>
      <t>Z</t>
    </r>
    <r>
      <rPr>
        <sz val="12"/>
        <color theme="1"/>
        <rFont val="Calibri"/>
        <family val="2"/>
        <scheme val="minor"/>
      </rPr>
      <t xml:space="preserve"> = L(</t>
    </r>
    <r>
      <rPr>
        <b/>
        <sz val="12"/>
        <color theme="1"/>
        <rFont val="Calibri"/>
        <family val="2"/>
        <scheme val="minor"/>
      </rPr>
      <t>v</t>
    </r>
    <r>
      <rPr>
        <sz val="12"/>
        <color theme="1"/>
        <rFont val="Calibri"/>
        <family val="2"/>
        <scheme val="minor"/>
      </rPr>
      <t xml:space="preserve">)_hat </t>
    </r>
    <r>
      <rPr>
        <b/>
        <sz val="12"/>
        <color theme="1"/>
        <rFont val="Calibri"/>
        <family val="2"/>
        <scheme val="minor"/>
      </rPr>
      <t>F</t>
    </r>
  </si>
  <si>
    <r>
      <t>Y</t>
    </r>
    <r>
      <rPr>
        <sz val="12"/>
        <color theme="1"/>
        <rFont val="Calibri"/>
        <family val="2"/>
        <scheme val="minor"/>
      </rPr>
      <t xml:space="preserve"> = w(</t>
    </r>
    <r>
      <rPr>
        <b/>
        <sz val="12"/>
        <color theme="1"/>
        <rFont val="Calibri"/>
        <family val="2"/>
        <scheme val="minor"/>
      </rPr>
      <t>v</t>
    </r>
    <r>
      <rPr>
        <sz val="12"/>
        <color theme="1"/>
        <rFont val="Calibri"/>
        <family val="2"/>
        <scheme val="minor"/>
      </rPr>
      <t xml:space="preserve">)_hat </t>
    </r>
    <r>
      <rPr>
        <b/>
        <sz val="12"/>
        <color theme="1"/>
        <rFont val="Calibri"/>
        <family val="2"/>
        <scheme val="minor"/>
      </rPr>
      <t>F</t>
    </r>
  </si>
  <si>
    <t>E.ktoe</t>
  </si>
  <si>
    <t>eta_ij</t>
  </si>
  <si>
    <t>phi_i</t>
  </si>
  <si>
    <t>phi_ij</t>
  </si>
  <si>
    <t>HTH.600.C - Electric heaters</t>
  </si>
  <si>
    <t>KE - Fans</t>
  </si>
  <si>
    <t>Light - Electric lights</t>
  </si>
  <si>
    <t>Light - Televisions</t>
  </si>
  <si>
    <t>LTH.-10.C - Refrigerators</t>
  </si>
  <si>
    <t>MD - Boat engines</t>
  </si>
  <si>
    <t>MD - Diesel cars</t>
  </si>
  <si>
    <t>MD - Diesel trains</t>
  </si>
  <si>
    <t>MD - Draught animals</t>
  </si>
  <si>
    <t>MD - Electric motors</t>
  </si>
  <si>
    <t>MD - Industry static diesel engines</t>
  </si>
  <si>
    <t>MD - Manual laborers</t>
  </si>
  <si>
    <t>MD - Other appliances</t>
  </si>
  <si>
    <t>MD - Petrol cars</t>
  </si>
  <si>
    <t>MD - Tractors</t>
  </si>
  <si>
    <t>MTH.100.C - Charcoal stoves</t>
  </si>
  <si>
    <t>MTH.100.C - Electric heaters</t>
  </si>
  <si>
    <t>MTH.100.C - Kerosene stoves</t>
  </si>
  <si>
    <t>MTH.100.C - LPG stoves</t>
  </si>
  <si>
    <t>MTH.100.C - Wood stoves</t>
  </si>
  <si>
    <t>MTH.200.C - Electric heaters</t>
  </si>
  <si>
    <t>MTH.200.C - Irons</t>
  </si>
  <si>
    <t>i (subsub-categories)</t>
  </si>
  <si>
    <t>HTH.600.C - Industrial heat/furnace</t>
  </si>
  <si>
    <t>Light - Lighting town gas</t>
  </si>
  <si>
    <t>LTH.20.C - Domestic electric heaters</t>
  </si>
  <si>
    <t>LTH.20.C - Domestic heat/furnace</t>
  </si>
  <si>
    <t>LTH.20.C - Industrial heat/furnace</t>
  </si>
  <si>
    <t>MD - Airplanes</t>
  </si>
  <si>
    <t>MD - Domestic appliances</t>
  </si>
  <si>
    <t>MD - Domestic motors</t>
  </si>
  <si>
    <t>MD - Electric trains</t>
  </si>
  <si>
    <t>MD - Steam (coal) trains</t>
  </si>
  <si>
    <t>MTH.100.C - Industrial heat/furnace</t>
  </si>
  <si>
    <t>MTH.200.C - Industrial heat/furnace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</si>
</sst>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2"/>
      <color theme="1"/>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u/>
      <sz val="12"/>
      <color theme="11"/>
      <name val="Calibri"/>
      <family val="2"/>
      <scheme val="minor"/>
    </font>
    <font>
      <sz val="13"/>
      <color rgb="FF303336"/>
      <name val="Inherit"/>
    </font>
    <font>
      <sz val="13"/>
      <color rgb="FF7D2727"/>
      <name val="Inherit"/>
    </font>
    <font>
      <b/>
      <sz val="20"/>
      <color theme="0"/>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s>
  <fills count="9">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499984740745262"/>
        <bgColor indexed="64"/>
      </patternFill>
    </fill>
    <fill>
      <patternFill patternType="solid">
        <fgColor theme="9" tint="-0.499984740745262"/>
        <bgColor indexed="64"/>
      </patternFill>
    </fill>
    <fill>
      <patternFill patternType="solid">
        <fgColor rgb="FFFF0000"/>
        <bgColor indexed="64"/>
      </patternFill>
    </fill>
  </fills>
  <borders count="5">
    <border>
      <left/>
      <right/>
      <top/>
      <bottom/>
      <diagonal/>
    </border>
    <border>
      <left style="thin">
        <color rgb="FFFF0000"/>
      </left>
      <right style="thin">
        <color rgb="FFFF0000"/>
      </right>
      <top style="thin">
        <color rgb="FFFF0000"/>
      </top>
      <bottom style="thin">
        <color rgb="FFFF0000"/>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4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58">
    <xf numFmtId="0" fontId="0" fillId="0" borderId="0" xfId="0"/>
    <xf numFmtId="0" fontId="0" fillId="0" borderId="0" xfId="0" applyAlignment="1">
      <alignment horizontal="center"/>
    </xf>
    <xf numFmtId="0" fontId="0" fillId="0" borderId="0" xfId="0" applyAlignment="1">
      <alignment horizontal="center"/>
    </xf>
    <xf numFmtId="0" fontId="0" fillId="0" borderId="0" xfId="0" applyAlignment="1"/>
    <xf numFmtId="0" fontId="0" fillId="2" borderId="0" xfId="0" applyFill="1" applyAlignment="1">
      <alignment horizontal="center"/>
    </xf>
    <xf numFmtId="0" fontId="0" fillId="0" borderId="0" xfId="0" applyAlignment="1">
      <alignment horizontal="left"/>
    </xf>
    <xf numFmtId="0" fontId="0" fillId="0" borderId="0" xfId="0" applyAlignment="1">
      <alignment horizontal="right"/>
    </xf>
    <xf numFmtId="0" fontId="1" fillId="0" borderId="0" xfId="0" applyFont="1" applyAlignment="1">
      <alignment horizontal="center"/>
    </xf>
    <xf numFmtId="0" fontId="0" fillId="0" borderId="0" xfId="0" applyFill="1" applyAlignment="1">
      <alignment horizontal="center"/>
    </xf>
    <xf numFmtId="0" fontId="0" fillId="0" borderId="0" xfId="0" applyFill="1"/>
    <xf numFmtId="0" fontId="0" fillId="0" borderId="0" xfId="0" applyFill="1" applyAlignment="1"/>
    <xf numFmtId="0" fontId="0" fillId="0" borderId="0" xfId="0" applyFill="1" applyAlignment="1">
      <alignment horizontal="right"/>
    </xf>
    <xf numFmtId="0" fontId="0" fillId="3" borderId="0" xfId="0" applyFill="1" applyAlignment="1">
      <alignment horizontal="center"/>
    </xf>
    <xf numFmtId="0" fontId="0" fillId="4" borderId="0" xfId="0" applyFill="1" applyAlignment="1">
      <alignment horizontal="center"/>
    </xf>
    <xf numFmtId="0" fontId="0" fillId="4" borderId="0" xfId="0" applyFill="1"/>
    <xf numFmtId="0" fontId="0" fillId="3" borderId="0" xfId="0" applyFill="1"/>
    <xf numFmtId="0" fontId="0" fillId="5" borderId="0" xfId="0" applyFill="1" applyAlignment="1">
      <alignment horizontal="center"/>
    </xf>
    <xf numFmtId="0" fontId="2" fillId="6" borderId="0" xfId="0" applyFont="1" applyFill="1" applyAlignment="1">
      <alignment horizontal="center"/>
    </xf>
    <xf numFmtId="0" fontId="2" fillId="7" borderId="0" xfId="0" applyFont="1" applyFill="1" applyAlignment="1">
      <alignment horizontal="center"/>
    </xf>
    <xf numFmtId="0" fontId="2" fillId="0" borderId="0" xfId="0" applyFont="1" applyFill="1" applyAlignment="1">
      <alignment horizontal="center"/>
    </xf>
    <xf numFmtId="0" fontId="5" fillId="0" borderId="0" xfId="0" applyFont="1"/>
    <xf numFmtId="0" fontId="0" fillId="0" borderId="0" xfId="0" applyAlignment="1">
      <alignment horizontal="right" vertical="center"/>
    </xf>
    <xf numFmtId="0" fontId="0" fillId="0" borderId="0" xfId="0" applyFill="1" applyAlignment="1">
      <alignment horizontal="right" vertical="center"/>
    </xf>
    <xf numFmtId="0" fontId="0" fillId="0" borderId="0" xfId="0" applyFill="1" applyAlignment="1">
      <alignment vertical="center" textRotation="90"/>
    </xf>
    <xf numFmtId="0" fontId="1" fillId="0" borderId="0" xfId="0" applyFont="1" applyFill="1" applyAlignment="1"/>
    <xf numFmtId="0" fontId="1" fillId="0" borderId="0" xfId="0" applyFont="1" applyAlignment="1">
      <alignment horizontal="center"/>
    </xf>
    <xf numFmtId="0" fontId="0" fillId="0" borderId="0" xfId="0" applyAlignment="1">
      <alignment horizontal="center"/>
    </xf>
    <xf numFmtId="0" fontId="0" fillId="0" borderId="0" xfId="0" applyAlignment="1">
      <alignment horizontal="center"/>
    </xf>
    <xf numFmtId="0" fontId="1" fillId="0" borderId="0" xfId="0" applyFont="1" applyAlignment="1">
      <alignment horizontal="center"/>
    </xf>
    <xf numFmtId="0" fontId="1" fillId="0" borderId="0" xfId="0" applyFont="1" applyAlignment="1">
      <alignment horizontal="center"/>
    </xf>
    <xf numFmtId="0" fontId="0" fillId="0" borderId="0" xfId="0" applyAlignment="1">
      <alignment horizontal="center"/>
    </xf>
    <xf numFmtId="0" fontId="0" fillId="0" borderId="0" xfId="0" applyAlignment="1">
      <alignment vertical="center" textRotation="90"/>
    </xf>
    <xf numFmtId="0" fontId="0" fillId="2" borderId="0" xfId="0" applyFill="1"/>
    <xf numFmtId="0" fontId="0" fillId="0" borderId="0" xfId="0" applyAlignment="1">
      <alignment horizontal="center"/>
    </xf>
    <xf numFmtId="0" fontId="1" fillId="0" borderId="0" xfId="0" applyFont="1" applyAlignment="1">
      <alignment horizontal="center"/>
    </xf>
    <xf numFmtId="0" fontId="0" fillId="0" borderId="0" xfId="0" applyAlignment="1">
      <alignment horizontal="right" vertical="center" textRotation="90"/>
    </xf>
    <xf numFmtId="0" fontId="0" fillId="0" borderId="0" xfId="0" applyFill="1" applyAlignment="1">
      <alignment horizontal="left"/>
    </xf>
    <xf numFmtId="0" fontId="1" fillId="0" borderId="0" xfId="0" applyFont="1" applyAlignment="1">
      <alignment horizontal="center"/>
    </xf>
    <xf numFmtId="0" fontId="0" fillId="0" borderId="0" xfId="0" applyAlignment="1">
      <alignment horizontal="center"/>
    </xf>
    <xf numFmtId="11" fontId="0" fillId="2" borderId="0" xfId="0" applyNumberFormat="1" applyFill="1" applyAlignment="1">
      <alignment horizontal="center"/>
    </xf>
    <xf numFmtId="0" fontId="0" fillId="3" borderId="1" xfId="0" applyFill="1" applyBorder="1" applyAlignment="1">
      <alignment horizontal="center"/>
    </xf>
    <xf numFmtId="11" fontId="0" fillId="2" borderId="2" xfId="0" applyNumberFormat="1" applyFill="1" applyBorder="1" applyAlignment="1">
      <alignment horizontal="center"/>
    </xf>
    <xf numFmtId="11" fontId="0" fillId="2" borderId="3" xfId="0" applyNumberFormat="1" applyFill="1" applyBorder="1" applyAlignment="1">
      <alignment horizontal="center"/>
    </xf>
    <xf numFmtId="0" fontId="0" fillId="3" borderId="4"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0" xfId="0" applyFill="1" applyBorder="1" applyAlignment="1">
      <alignment horizontal="center"/>
    </xf>
    <xf numFmtId="0" fontId="0" fillId="2" borderId="0" xfId="0" applyNumberFormat="1" applyFill="1" applyBorder="1" applyAlignment="1">
      <alignment horizontal="center"/>
    </xf>
    <xf numFmtId="11" fontId="0" fillId="2" borderId="0" xfId="0" applyNumberFormat="1" applyFill="1" applyBorder="1" applyAlignment="1">
      <alignment horizontal="center"/>
    </xf>
    <xf numFmtId="0" fontId="0" fillId="3" borderId="0" xfId="0" applyFill="1" applyBorder="1" applyAlignment="1">
      <alignment horizontal="center"/>
    </xf>
    <xf numFmtId="0" fontId="0" fillId="0" borderId="0" xfId="0" applyFill="1" applyAlignment="1">
      <alignment horizontal="center"/>
    </xf>
    <xf numFmtId="0" fontId="0" fillId="0" borderId="0" xfId="0" applyAlignment="1">
      <alignment horizontal="center"/>
    </xf>
    <xf numFmtId="0" fontId="7" fillId="8" borderId="0" xfId="0" applyFont="1" applyFill="1" applyAlignment="1">
      <alignment horizontal="center"/>
    </xf>
    <xf numFmtId="0" fontId="1" fillId="0" borderId="0" xfId="0" applyFont="1" applyAlignment="1">
      <alignment horizontal="center"/>
    </xf>
    <xf numFmtId="0" fontId="0" fillId="0" borderId="0" xfId="0" applyAlignment="1">
      <alignment horizontal="right" vertical="center" textRotation="90"/>
    </xf>
    <xf numFmtId="0" fontId="1" fillId="0" borderId="0" xfId="0" applyFont="1" applyFill="1" applyAlignment="1">
      <alignment horizontal="center"/>
    </xf>
    <xf numFmtId="0" fontId="0" fillId="0" borderId="0" xfId="0" applyFill="1" applyAlignment="1">
      <alignment horizontal="center"/>
    </xf>
  </cellXfs>
  <cellStyles count="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56"/>
  <sheetViews>
    <sheetView workbookViewId="0">
      <selection activeCell="D45" sqref="D45:F45"/>
    </sheetView>
  </sheetViews>
  <sheetFormatPr baseColWidth="10" defaultRowHeight="16"/>
  <cols>
    <col min="1" max="1" width="5.1640625" bestFit="1" customWidth="1"/>
    <col min="2" max="2" width="4.1640625" bestFit="1" customWidth="1"/>
    <col min="3" max="3" width="3.1640625" customWidth="1"/>
    <col min="4" max="5" width="4" bestFit="1" customWidth="1"/>
    <col min="6" max="6" width="4" customWidth="1"/>
    <col min="7" max="7" width="4.1640625" bestFit="1" customWidth="1"/>
    <col min="8" max="8" width="4" bestFit="1" customWidth="1"/>
    <col min="9" max="9" width="5.1640625" customWidth="1"/>
    <col min="10" max="10" width="4" customWidth="1"/>
    <col min="11" max="11" width="3.1640625" customWidth="1"/>
    <col min="12" max="12" width="5.83203125" customWidth="1"/>
    <col min="13" max="13" width="8" customWidth="1"/>
    <col min="14" max="14" width="7.6640625" customWidth="1"/>
    <col min="15" max="15" width="5.6640625" customWidth="1"/>
    <col min="16" max="16" width="6" customWidth="1"/>
    <col min="17" max="23" width="5.5" customWidth="1"/>
    <col min="24" max="27" width="5.6640625" customWidth="1"/>
    <col min="28" max="28" width="5.6640625" style="9" customWidth="1"/>
    <col min="29" max="29" width="4.83203125" customWidth="1"/>
    <col min="30" max="30" width="5" customWidth="1"/>
    <col min="31" max="34" width="5.83203125" customWidth="1"/>
    <col min="35" max="35" width="7.1640625" customWidth="1"/>
    <col min="36" max="37" width="7.33203125" customWidth="1"/>
    <col min="38" max="38" width="4.83203125" customWidth="1"/>
    <col min="39" max="39" width="5.6640625" customWidth="1"/>
    <col min="40" max="43" width="6.1640625" customWidth="1"/>
    <col min="44" max="45" width="6.33203125" customWidth="1"/>
    <col min="46" max="46" width="4.5" customWidth="1"/>
    <col min="47" max="47" width="8.83203125" customWidth="1"/>
    <col min="49" max="49" width="4.5" customWidth="1"/>
    <col min="50" max="50" width="7.6640625" customWidth="1"/>
    <col min="51" max="51" width="6.33203125" customWidth="1"/>
  </cols>
  <sheetData>
    <row r="1" spans="1:42" ht="26">
      <c r="A1" s="53" t="s">
        <v>20</v>
      </c>
      <c r="B1" s="53"/>
      <c r="C1" s="53"/>
      <c r="D1" s="53"/>
      <c r="E1" s="53"/>
      <c r="F1" s="53"/>
      <c r="G1" s="53"/>
      <c r="H1" s="53"/>
      <c r="I1" s="53"/>
      <c r="J1" s="53"/>
      <c r="K1" s="53"/>
      <c r="L1" s="53"/>
      <c r="M1" s="53"/>
      <c r="N1" s="53"/>
      <c r="O1" s="53"/>
      <c r="P1" s="53"/>
      <c r="Q1" s="53"/>
      <c r="R1" s="53"/>
      <c r="S1" s="53"/>
      <c r="T1" s="53"/>
      <c r="U1" s="53"/>
      <c r="V1" s="53"/>
      <c r="W1" s="53"/>
      <c r="X1" s="53"/>
      <c r="Y1" s="53"/>
      <c r="Z1" s="53"/>
      <c r="AA1" s="53"/>
      <c r="AB1" s="53"/>
      <c r="AC1" s="53"/>
      <c r="AD1" s="53"/>
      <c r="AE1" s="53"/>
      <c r="AF1" s="53"/>
      <c r="AG1" s="53"/>
      <c r="AH1" s="53"/>
      <c r="AI1" s="53"/>
      <c r="AJ1" s="53"/>
      <c r="AK1" s="53"/>
      <c r="AL1" s="53"/>
      <c r="AM1" s="53"/>
      <c r="AN1" s="53"/>
      <c r="AO1" s="53"/>
      <c r="AP1" s="53"/>
    </row>
    <row r="2" spans="1:42">
      <c r="AJ2" s="52" t="s">
        <v>18</v>
      </c>
      <c r="AK2" s="52"/>
      <c r="AL2" s="52"/>
      <c r="AN2" s="52" t="s">
        <v>19</v>
      </c>
      <c r="AO2" s="52"/>
      <c r="AP2" s="52"/>
    </row>
    <row r="3" spans="1:42">
      <c r="D3" s="52" t="s">
        <v>23</v>
      </c>
      <c r="E3" s="52"/>
      <c r="F3" s="52"/>
      <c r="R3" s="52" t="s">
        <v>1</v>
      </c>
      <c r="S3" s="52"/>
      <c r="T3" s="52"/>
      <c r="X3" s="52" t="s">
        <v>1</v>
      </c>
      <c r="Y3" s="52"/>
      <c r="Z3" s="52"/>
      <c r="AE3" s="52" t="s">
        <v>1</v>
      </c>
      <c r="AF3" s="52"/>
      <c r="AG3" s="52"/>
      <c r="AJ3" s="52" t="s">
        <v>1</v>
      </c>
      <c r="AK3" s="52"/>
      <c r="AL3" s="52"/>
      <c r="AN3" s="52" t="s">
        <v>1</v>
      </c>
      <c r="AO3" s="52"/>
      <c r="AP3" s="52"/>
    </row>
    <row r="4" spans="1:42">
      <c r="D4" s="1">
        <v>1</v>
      </c>
      <c r="E4" s="1">
        <v>2</v>
      </c>
      <c r="F4" s="1">
        <v>3</v>
      </c>
      <c r="I4" s="1" t="s">
        <v>11</v>
      </c>
      <c r="J4" s="1" t="s">
        <v>5</v>
      </c>
      <c r="L4" s="1" t="s">
        <v>6</v>
      </c>
      <c r="M4" s="1" t="s">
        <v>7</v>
      </c>
      <c r="N4" s="5" t="s">
        <v>8</v>
      </c>
      <c r="R4" s="1">
        <v>1</v>
      </c>
      <c r="S4" s="1">
        <v>2</v>
      </c>
      <c r="T4" s="1">
        <v>3</v>
      </c>
      <c r="X4" s="1">
        <v>1</v>
      </c>
      <c r="Y4" s="1">
        <v>2</v>
      </c>
      <c r="Z4" s="1">
        <v>3</v>
      </c>
      <c r="AE4" s="1">
        <v>1</v>
      </c>
      <c r="AF4" s="1">
        <v>2</v>
      </c>
      <c r="AG4" s="1">
        <v>3</v>
      </c>
      <c r="AJ4" s="1">
        <v>1</v>
      </c>
      <c r="AK4" s="1">
        <v>2</v>
      </c>
      <c r="AL4" s="1">
        <v>3</v>
      </c>
      <c r="AN4" s="1">
        <v>1</v>
      </c>
      <c r="AO4" s="1">
        <v>2</v>
      </c>
      <c r="AP4" s="1">
        <v>3</v>
      </c>
    </row>
    <row r="5" spans="1:42">
      <c r="A5">
        <v>1950</v>
      </c>
      <c r="B5" s="55" t="s">
        <v>13</v>
      </c>
      <c r="C5" s="21">
        <v>1</v>
      </c>
      <c r="D5" s="4">
        <v>1</v>
      </c>
      <c r="E5" s="4">
        <v>10</v>
      </c>
      <c r="F5" s="4">
        <v>2</v>
      </c>
      <c r="G5" s="12">
        <f>PRODUCT(D5:F5)</f>
        <v>20</v>
      </c>
      <c r="I5" s="17">
        <f>G15/G8</f>
        <v>2.25</v>
      </c>
      <c r="J5" s="18">
        <f>G15-G8</f>
        <v>100</v>
      </c>
      <c r="L5" s="14">
        <f>(G15-G8) / (LN(G15) - LN(G8))</f>
        <v>123.31517311882152</v>
      </c>
      <c r="M5" s="15">
        <f>(G12-G5) / (LN(G12) - LN(G5))</f>
        <v>36.409569065073498</v>
      </c>
      <c r="N5" s="16">
        <f>M5/L$5</f>
        <v>0.29525619714283424</v>
      </c>
      <c r="P5" s="55" t="s">
        <v>2</v>
      </c>
      <c r="Q5" s="21">
        <v>1</v>
      </c>
      <c r="R5" s="4">
        <f>LN(D12) - LN(D5)</f>
        <v>1.3862943611198906</v>
      </c>
      <c r="S5" s="4">
        <f>LN(E12) - LN(E5)</f>
        <v>-0.69314718055994562</v>
      </c>
      <c r="T5" s="4">
        <f>LN(F12) - LN(F5)</f>
        <v>0.4054651081081645</v>
      </c>
      <c r="V5" s="55" t="s">
        <v>2</v>
      </c>
      <c r="W5" s="21">
        <v>1</v>
      </c>
      <c r="X5" s="4">
        <f>$M5*R5</f>
        <v>50.474380285716599</v>
      </c>
      <c r="Y5" s="4">
        <f t="shared" ref="Y5:Z5" si="0">$M5*S5</f>
        <v>-25.23719014285831</v>
      </c>
      <c r="Z5" s="4">
        <f t="shared" si="0"/>
        <v>14.762809857141708</v>
      </c>
      <c r="AC5" s="55" t="s">
        <v>2</v>
      </c>
      <c r="AD5" s="21">
        <v>1</v>
      </c>
      <c r="AE5" s="4">
        <f>$N5*R5</f>
        <v>0.40931200118481387</v>
      </c>
      <c r="AF5" s="4">
        <f t="shared" ref="AF5:AG5" si="1">$N5*S5</f>
        <v>-0.20465600059240702</v>
      </c>
      <c r="AG5" s="4">
        <f t="shared" si="1"/>
        <v>0.11971608589412482</v>
      </c>
      <c r="AJ5" s="1"/>
      <c r="AK5" s="1"/>
    </row>
    <row r="6" spans="1:42">
      <c r="B6" s="55"/>
      <c r="C6" s="21">
        <v>2</v>
      </c>
      <c r="D6" s="4">
        <v>4</v>
      </c>
      <c r="E6" s="4">
        <v>5</v>
      </c>
      <c r="F6" s="4">
        <v>3</v>
      </c>
      <c r="G6" s="12">
        <f>PRODUCT(D6:F6)</f>
        <v>60</v>
      </c>
      <c r="M6" s="15">
        <f>(G13-G6) / (LN(G13) - LN(G6))</f>
        <v>86.561702453337787</v>
      </c>
      <c r="N6" s="16">
        <f>M6/L$5</f>
        <v>0.70195500086538765</v>
      </c>
      <c r="P6" s="55"/>
      <c r="Q6" s="21">
        <v>2</v>
      </c>
      <c r="R6" s="4">
        <f>LN(D13) - LN(D6)</f>
        <v>0.22314355131420971</v>
      </c>
      <c r="S6" s="4">
        <f t="shared" ref="S6" si="2">LN(E13) - LN(E6)</f>
        <v>0.18232155679395468</v>
      </c>
      <c r="T6" s="4">
        <f t="shared" ref="T6" si="3">LN(F13) - LN(F6)</f>
        <v>0.28768207245178079</v>
      </c>
      <c r="V6" s="55"/>
      <c r="W6" s="21">
        <v>2</v>
      </c>
      <c r="X6" s="4">
        <f>$M6*R6</f>
        <v>19.315685693241733</v>
      </c>
      <c r="Y6" s="4">
        <f t="shared" ref="Y6" si="4">$M6*S6</f>
        <v>15.782064350027632</v>
      </c>
      <c r="Z6" s="4">
        <f t="shared" ref="Z6" si="5">$M6*T6</f>
        <v>24.902249956730611</v>
      </c>
      <c r="AC6" s="55"/>
      <c r="AD6" s="21">
        <v>2</v>
      </c>
      <c r="AE6" s="4">
        <f>$N6*R6</f>
        <v>0.15663673175587176</v>
      </c>
      <c r="AF6" s="4">
        <f t="shared" ref="AF6" si="6">$N6*S6</f>
        <v>0.12798152855707928</v>
      </c>
      <c r="AG6" s="4">
        <f t="shared" ref="AG6" si="7">$N6*T6</f>
        <v>0.2019398694168463</v>
      </c>
      <c r="AJ6" s="1"/>
      <c r="AK6" s="1"/>
    </row>
    <row r="7" spans="1:42">
      <c r="D7" s="54" t="s">
        <v>3</v>
      </c>
      <c r="E7" s="54"/>
      <c r="F7" s="54"/>
      <c r="G7" s="7" t="s">
        <v>4</v>
      </c>
      <c r="N7" s="1"/>
      <c r="R7" s="54" t="s">
        <v>9</v>
      </c>
      <c r="S7" s="54"/>
      <c r="T7" s="54"/>
      <c r="X7" s="54" t="s">
        <v>21</v>
      </c>
      <c r="Y7" s="54"/>
      <c r="Z7" s="54"/>
      <c r="AE7" s="54" t="s">
        <v>10</v>
      </c>
      <c r="AF7" s="54"/>
      <c r="AG7" s="54"/>
      <c r="AJ7" s="1"/>
      <c r="AK7" s="1"/>
    </row>
    <row r="8" spans="1:42">
      <c r="D8" s="3"/>
      <c r="E8" s="3"/>
      <c r="G8" s="13">
        <f>SUM(G5:G6)</f>
        <v>80</v>
      </c>
      <c r="K8" s="3"/>
      <c r="N8" s="1"/>
      <c r="X8" s="4">
        <f>SUM(X5:X6)</f>
        <v>69.790065978958324</v>
      </c>
      <c r="Y8" s="4">
        <f t="shared" ref="Y8:Z8" si="8">SUM(Y5:Y6)</f>
        <v>-9.4551257928306782</v>
      </c>
      <c r="Z8" s="4">
        <f t="shared" si="8"/>
        <v>39.665059813872318</v>
      </c>
      <c r="AA8" s="18">
        <f>SUM(X8:Z8)</f>
        <v>99.999999999999972</v>
      </c>
      <c r="AB8" s="19"/>
      <c r="AE8" s="4">
        <f>EXP(SUM(AE5:AE6))</f>
        <v>1.7611178208755378</v>
      </c>
      <c r="AF8" s="4">
        <f t="shared" ref="AF8:AG8" si="9">EXP(SUM(AF5:AF6))</f>
        <v>0.92619130570893327</v>
      </c>
      <c r="AG8" s="4">
        <f t="shared" si="9"/>
        <v>1.3794101155854785</v>
      </c>
      <c r="AH8" s="17">
        <f>PRODUCT(AE8:AG8)</f>
        <v>2.2500000000000004</v>
      </c>
      <c r="AJ8" s="4">
        <f>X8</f>
        <v>69.790065978958324</v>
      </c>
      <c r="AK8" s="4">
        <f t="shared" ref="AK8:AL8" si="10">Y8</f>
        <v>-9.4551257928306782</v>
      </c>
      <c r="AL8" s="4">
        <f t="shared" si="10"/>
        <v>39.665059813872318</v>
      </c>
      <c r="AN8" s="4">
        <f>AE8</f>
        <v>1.7611178208755378</v>
      </c>
      <c r="AO8" s="4">
        <f t="shared" ref="AO8:AP8" si="11">AF8</f>
        <v>0.92619130570893327</v>
      </c>
      <c r="AP8" s="4">
        <f t="shared" si="11"/>
        <v>1.3794101155854785</v>
      </c>
    </row>
    <row r="9" spans="1:42">
      <c r="D9" s="1"/>
      <c r="E9" s="1"/>
      <c r="G9" s="8" t="s">
        <v>0</v>
      </c>
      <c r="N9" s="1"/>
      <c r="X9" s="52" t="s">
        <v>12</v>
      </c>
      <c r="Y9" s="52"/>
      <c r="Z9" s="52"/>
      <c r="AA9" s="1" t="s">
        <v>5</v>
      </c>
      <c r="AB9" s="8"/>
      <c r="AE9" s="54" t="s">
        <v>11</v>
      </c>
      <c r="AF9" s="54"/>
      <c r="AG9" s="54"/>
      <c r="AH9" s="1" t="s">
        <v>11</v>
      </c>
      <c r="AJ9" s="1"/>
      <c r="AK9" s="1"/>
    </row>
    <row r="10" spans="1:42">
      <c r="D10" s="52" t="s">
        <v>23</v>
      </c>
      <c r="E10" s="52"/>
      <c r="F10" s="52"/>
      <c r="H10" s="9"/>
      <c r="I10" s="9"/>
      <c r="J10" s="9"/>
      <c r="K10" s="9"/>
      <c r="N10" s="1"/>
      <c r="R10" s="52" t="s">
        <v>1</v>
      </c>
      <c r="S10" s="52"/>
      <c r="T10" s="52"/>
      <c r="X10" s="52" t="s">
        <v>1</v>
      </c>
      <c r="Y10" s="52"/>
      <c r="Z10" s="52"/>
      <c r="AE10" s="52" t="s">
        <v>1</v>
      </c>
      <c r="AF10" s="52"/>
      <c r="AG10" s="52"/>
      <c r="AJ10" s="1"/>
      <c r="AK10" s="1"/>
    </row>
    <row r="11" spans="1:42">
      <c r="D11" s="1">
        <v>1</v>
      </c>
      <c r="E11" s="1">
        <v>2</v>
      </c>
      <c r="F11" s="1">
        <v>3</v>
      </c>
      <c r="H11" s="9"/>
      <c r="I11" s="9"/>
      <c r="J11" s="9"/>
      <c r="K11" s="9"/>
      <c r="N11" s="1"/>
      <c r="R11" s="1">
        <v>1</v>
      </c>
      <c r="S11" s="1">
        <v>2</v>
      </c>
      <c r="T11" s="1">
        <v>3</v>
      </c>
      <c r="X11" s="1">
        <v>1</v>
      </c>
      <c r="Y11" s="1">
        <v>2</v>
      </c>
      <c r="Z11" s="1">
        <v>3</v>
      </c>
      <c r="AE11" s="1">
        <v>1</v>
      </c>
      <c r="AF11" s="1">
        <v>2</v>
      </c>
      <c r="AG11" s="1">
        <v>3</v>
      </c>
      <c r="AJ11" s="1"/>
      <c r="AK11" s="1"/>
    </row>
    <row r="12" spans="1:42">
      <c r="A12">
        <v>1960</v>
      </c>
      <c r="B12" s="55" t="s">
        <v>13</v>
      </c>
      <c r="C12" s="21">
        <v>1</v>
      </c>
      <c r="D12" s="4">
        <v>4</v>
      </c>
      <c r="E12" s="4">
        <v>5</v>
      </c>
      <c r="F12" s="4">
        <v>3</v>
      </c>
      <c r="G12" s="12">
        <f>PRODUCT(D12:F12)</f>
        <v>60</v>
      </c>
      <c r="H12" s="9"/>
      <c r="I12" s="17">
        <f>G22/G15</f>
        <v>1.3277777777777777</v>
      </c>
      <c r="J12" s="18">
        <f>G22-G15</f>
        <v>59</v>
      </c>
      <c r="K12" s="9"/>
      <c r="L12" s="14">
        <f>(G22-G15) / (LN(G22) - LN(G15))</f>
        <v>208.10795576717257</v>
      </c>
      <c r="M12" s="15">
        <f>(G19-G12) / (LN(G19) - LN(G12))</f>
        <v>61.978488652901611</v>
      </c>
      <c r="N12" s="16">
        <f>M12/L$12</f>
        <v>0.29781892972050539</v>
      </c>
      <c r="P12" s="55" t="s">
        <v>2</v>
      </c>
      <c r="Q12" s="21">
        <v>1</v>
      </c>
      <c r="R12" s="4">
        <f>LN(D19) - LN(D12)</f>
        <v>0.69314718055994518</v>
      </c>
      <c r="S12" s="4">
        <f t="shared" ref="S12:S13" si="12">LN(E19) - LN(E12)</f>
        <v>-0.916290731874155</v>
      </c>
      <c r="T12" s="4">
        <f t="shared" ref="T12:T13" si="13">LN(F19) - LN(F12)</f>
        <v>0.28768207245178079</v>
      </c>
      <c r="V12" s="55" t="s">
        <v>2</v>
      </c>
      <c r="W12" s="21">
        <v>1</v>
      </c>
      <c r="X12" s="4">
        <f>$M12*R12</f>
        <v>42.960214665125307</v>
      </c>
      <c r="Y12" s="4">
        <f t="shared" ref="Y12:Y13" si="14">$M12*S12</f>
        <v>-56.790314728221226</v>
      </c>
      <c r="Z12" s="4">
        <f t="shared" ref="Z12:Z13" si="15">$M12*T12</f>
        <v>17.830100063095916</v>
      </c>
      <c r="AC12" s="55" t="s">
        <v>2</v>
      </c>
      <c r="AD12" s="21">
        <v>1</v>
      </c>
      <c r="AE12" s="4">
        <f>$N12*R12</f>
        <v>0.20643235145314878</v>
      </c>
      <c r="AF12" s="4">
        <f t="shared" ref="AF12:AF13" si="16">$N12*S12</f>
        <v>-0.2728887250795794</v>
      </c>
      <c r="AG12" s="4">
        <f t="shared" ref="AG12:AG13" si="17">$N12*T12</f>
        <v>8.5677166917366238E-2</v>
      </c>
      <c r="AJ12" s="1"/>
      <c r="AK12" s="1"/>
    </row>
    <row r="13" spans="1:42">
      <c r="B13" s="55"/>
      <c r="C13" s="21">
        <v>2</v>
      </c>
      <c r="D13" s="4">
        <v>5</v>
      </c>
      <c r="E13" s="4">
        <v>6</v>
      </c>
      <c r="F13" s="4">
        <v>4</v>
      </c>
      <c r="G13" s="12">
        <f>PRODUCT(D13:F13)</f>
        <v>120</v>
      </c>
      <c r="H13" s="9"/>
      <c r="I13" s="9"/>
      <c r="J13" s="9"/>
      <c r="K13" s="9"/>
      <c r="M13" s="15">
        <f>(G20-G13) / (LN(G20) - LN(G13))</f>
        <v>145.77482362664972</v>
      </c>
      <c r="N13" s="16">
        <f>M13/L$12</f>
        <v>0.70047693798760857</v>
      </c>
      <c r="P13" s="55"/>
      <c r="Q13" s="21">
        <v>2</v>
      </c>
      <c r="R13" s="4">
        <f>LN(D20) - LN(D13)</f>
        <v>0</v>
      </c>
      <c r="S13" s="4">
        <f t="shared" si="12"/>
        <v>0.15415067982725827</v>
      </c>
      <c r="T13" s="4">
        <f t="shared" si="13"/>
        <v>0.22314355131420971</v>
      </c>
      <c r="V13" s="55"/>
      <c r="W13" s="21">
        <v>2</v>
      </c>
      <c r="X13" s="4">
        <f>$M13*R13</f>
        <v>0</v>
      </c>
      <c r="Y13" s="4">
        <f t="shared" si="14"/>
        <v>22.471288163746728</v>
      </c>
      <c r="Z13" s="4">
        <f t="shared" si="15"/>
        <v>32.52871183625318</v>
      </c>
      <c r="AC13" s="55"/>
      <c r="AD13" s="21">
        <v>2</v>
      </c>
      <c r="AE13" s="4">
        <f>$N13*R13</f>
        <v>0</v>
      </c>
      <c r="AF13" s="4">
        <f t="shared" si="16"/>
        <v>0.1079789961941061</v>
      </c>
      <c r="AG13" s="4">
        <f t="shared" si="17"/>
        <v>0.15630691155625842</v>
      </c>
      <c r="AJ13" s="1"/>
      <c r="AK13" s="1"/>
    </row>
    <row r="14" spans="1:42">
      <c r="D14" s="54" t="s">
        <v>3</v>
      </c>
      <c r="E14" s="54"/>
      <c r="F14" s="54"/>
      <c r="G14" s="7" t="s">
        <v>4</v>
      </c>
      <c r="H14" s="9"/>
      <c r="I14" s="9"/>
      <c r="J14" s="9"/>
      <c r="K14" s="9"/>
      <c r="R14" s="54" t="s">
        <v>9</v>
      </c>
      <c r="S14" s="54"/>
      <c r="T14" s="54"/>
      <c r="X14" s="54" t="s">
        <v>21</v>
      </c>
      <c r="Y14" s="54"/>
      <c r="Z14" s="54"/>
      <c r="AE14" s="54" t="s">
        <v>10</v>
      </c>
      <c r="AF14" s="54"/>
      <c r="AG14" s="54"/>
      <c r="AJ14" s="1"/>
      <c r="AK14" s="1"/>
    </row>
    <row r="15" spans="1:42">
      <c r="A15" s="9"/>
      <c r="B15" s="11"/>
      <c r="C15" s="9"/>
      <c r="D15" s="8"/>
      <c r="E15" s="8"/>
      <c r="F15" s="9"/>
      <c r="G15" s="13">
        <f>SUM(G12:G13)</f>
        <v>180</v>
      </c>
      <c r="H15" s="9"/>
      <c r="I15" s="9"/>
      <c r="J15" s="9"/>
      <c r="K15" s="9"/>
      <c r="X15" s="4">
        <f>SUM(X12:X13)</f>
        <v>42.960214665125307</v>
      </c>
      <c r="Y15" s="4">
        <f t="shared" ref="Y15:Z15" si="18">SUM(Y12:Y13)</f>
        <v>-34.319026564474498</v>
      </c>
      <c r="Z15" s="4">
        <f t="shared" si="18"/>
        <v>50.358811899349092</v>
      </c>
      <c r="AA15" s="18">
        <f>SUM(X15:Z15)</f>
        <v>58.999999999999901</v>
      </c>
      <c r="AB15" s="19"/>
      <c r="AE15" s="4">
        <f>EXP(SUM(AE12:AE13))</f>
        <v>1.2292845720892271</v>
      </c>
      <c r="AF15" s="4">
        <f t="shared" ref="AF15:AG15" si="19">EXP(SUM(AF12:AF13))</f>
        <v>0.84797024785237751</v>
      </c>
      <c r="AG15" s="4">
        <f t="shared" si="19"/>
        <v>1.2737739122298066</v>
      </c>
      <c r="AH15" s="17">
        <f>PRODUCT(AE15:AG15)</f>
        <v>1.3277777777777777</v>
      </c>
      <c r="AJ15" s="4">
        <f>AJ8+X15</f>
        <v>112.75028064408363</v>
      </c>
      <c r="AK15" s="4">
        <f t="shared" ref="AK15:AL15" si="20">AK8+Y15</f>
        <v>-43.774152357305177</v>
      </c>
      <c r="AL15" s="4">
        <f t="shared" si="20"/>
        <v>90.023871713221411</v>
      </c>
      <c r="AN15" s="4">
        <f>AN8*AE15</f>
        <v>2.1649149668336976</v>
      </c>
      <c r="AO15" s="4">
        <f t="shared" ref="AO15:AP15" si="21">AO8*AF15</f>
        <v>0.78538267106072124</v>
      </c>
      <c r="AP15" s="4">
        <f t="shared" si="21"/>
        <v>1.7570566194986847</v>
      </c>
    </row>
    <row r="16" spans="1:42">
      <c r="A16" s="9"/>
      <c r="B16" s="9"/>
      <c r="C16" s="9"/>
      <c r="D16" s="8"/>
      <c r="E16" s="8"/>
      <c r="F16" s="9"/>
      <c r="G16" s="8" t="s">
        <v>0</v>
      </c>
      <c r="H16" s="9"/>
      <c r="I16" s="9"/>
      <c r="J16" s="9"/>
      <c r="K16" s="9"/>
      <c r="X16" s="52" t="s">
        <v>12</v>
      </c>
      <c r="Y16" s="52"/>
      <c r="Z16" s="52"/>
      <c r="AA16" s="1" t="s">
        <v>5</v>
      </c>
      <c r="AB16" s="8"/>
      <c r="AE16" s="54" t="s">
        <v>11</v>
      </c>
      <c r="AF16" s="54"/>
      <c r="AG16" s="54"/>
      <c r="AH16" s="1" t="s">
        <v>11</v>
      </c>
      <c r="AJ16" s="1"/>
      <c r="AK16" s="1"/>
    </row>
    <row r="17" spans="1:42">
      <c r="D17" s="52" t="s">
        <v>23</v>
      </c>
      <c r="E17" s="52"/>
      <c r="F17" s="52"/>
      <c r="H17" s="9"/>
      <c r="I17" s="9"/>
      <c r="J17" s="9"/>
      <c r="K17" s="9"/>
      <c r="N17" s="1"/>
      <c r="R17" s="52" t="s">
        <v>1</v>
      </c>
      <c r="S17" s="52"/>
      <c r="T17" s="52"/>
      <c r="X17" s="52" t="s">
        <v>1</v>
      </c>
      <c r="Y17" s="52"/>
      <c r="Z17" s="52"/>
      <c r="AE17" s="52" t="s">
        <v>1</v>
      </c>
      <c r="AF17" s="52"/>
      <c r="AG17" s="52"/>
      <c r="AJ17" s="1"/>
      <c r="AK17" s="1"/>
    </row>
    <row r="18" spans="1:42">
      <c r="D18" s="1">
        <v>1</v>
      </c>
      <c r="E18" s="1">
        <v>2</v>
      </c>
      <c r="F18" s="1">
        <v>3</v>
      </c>
      <c r="H18" s="9"/>
      <c r="I18" s="9"/>
      <c r="J18" s="9"/>
      <c r="K18" s="9"/>
      <c r="N18" s="1"/>
      <c r="R18" s="1">
        <v>1</v>
      </c>
      <c r="S18" s="1">
        <v>2</v>
      </c>
      <c r="T18" s="1">
        <v>3</v>
      </c>
      <c r="X18" s="1">
        <v>1</v>
      </c>
      <c r="Y18" s="1">
        <v>2</v>
      </c>
      <c r="Z18" s="1">
        <v>3</v>
      </c>
      <c r="AE18" s="1">
        <v>1</v>
      </c>
      <c r="AF18" s="1">
        <v>2</v>
      </c>
      <c r="AG18" s="1">
        <v>3</v>
      </c>
      <c r="AJ18" s="1"/>
      <c r="AK18" s="1"/>
    </row>
    <row r="19" spans="1:42">
      <c r="A19">
        <v>1970</v>
      </c>
      <c r="B19" s="55" t="s">
        <v>13</v>
      </c>
      <c r="C19" s="21">
        <v>1</v>
      </c>
      <c r="D19" s="4">
        <v>8</v>
      </c>
      <c r="E19" s="4">
        <v>2</v>
      </c>
      <c r="F19" s="4">
        <v>4</v>
      </c>
      <c r="G19" s="12">
        <f>PRODUCT(D19:F19)</f>
        <v>64</v>
      </c>
      <c r="H19" s="9"/>
      <c r="I19" s="17">
        <f>G29/G22</f>
        <v>1.4142259414225942</v>
      </c>
      <c r="J19" s="18">
        <f>G29-G22</f>
        <v>99</v>
      </c>
      <c r="K19" s="9"/>
      <c r="L19" s="14">
        <f>(G29-G22) / (LN(G29) - LN(G22))</f>
        <v>285.64640363823662</v>
      </c>
      <c r="M19" s="15">
        <f>(G26-G19) / (LN(G26) - LN(G19))</f>
        <v>56.712288666956283</v>
      </c>
      <c r="N19" s="16">
        <f>M19/L$19</f>
        <v>0.19854018095316492</v>
      </c>
      <c r="P19" s="55" t="s">
        <v>2</v>
      </c>
      <c r="Q19" s="21">
        <v>1</v>
      </c>
      <c r="R19" s="4">
        <f>LN(D26) - LN(D19)</f>
        <v>0.22314355131421015</v>
      </c>
      <c r="S19" s="4">
        <f t="shared" ref="S19:S20" si="22">LN(E26) - LN(E19)</f>
        <v>-0.69314718055994529</v>
      </c>
      <c r="T19" s="4">
        <f t="shared" ref="T19:T20" si="23">LN(F26) - LN(F19)</f>
        <v>0.22314355131420971</v>
      </c>
      <c r="V19" s="55" t="s">
        <v>2</v>
      </c>
      <c r="W19" s="21">
        <v>1</v>
      </c>
      <c r="X19" s="4">
        <f>$M19*R19</f>
        <v>12.654981496301259</v>
      </c>
      <c r="Y19" s="4">
        <f t="shared" ref="Y19:Y20" si="24">$M19*S19</f>
        <v>-39.309962992602486</v>
      </c>
      <c r="Z19" s="4">
        <f t="shared" ref="Z19:Z20" si="25">$M19*T19</f>
        <v>12.654981496301232</v>
      </c>
      <c r="AC19" s="55" t="s">
        <v>2</v>
      </c>
      <c r="AD19" s="21">
        <v>1</v>
      </c>
      <c r="AE19" s="4">
        <f>$N19*R19</f>
        <v>4.4302961056455127E-2</v>
      </c>
      <c r="AF19" s="4">
        <f t="shared" ref="AF19:AF20" si="26">$N19*S19</f>
        <v>-0.13761756665554761</v>
      </c>
      <c r="AG19" s="4">
        <f t="shared" ref="AG19:AG20" si="27">$N19*T19</f>
        <v>4.4302961056455037E-2</v>
      </c>
      <c r="AJ19" s="1"/>
      <c r="AK19" s="1"/>
    </row>
    <row r="20" spans="1:42">
      <c r="B20" s="55"/>
      <c r="C20" s="21">
        <v>2</v>
      </c>
      <c r="D20" s="4">
        <v>5</v>
      </c>
      <c r="E20" s="4">
        <v>7</v>
      </c>
      <c r="F20" s="4">
        <v>5</v>
      </c>
      <c r="G20" s="12">
        <f>PRODUCT(D20:F20)</f>
        <v>175</v>
      </c>
      <c r="H20" s="9"/>
      <c r="I20" s="9"/>
      <c r="J20" s="9"/>
      <c r="K20" s="9"/>
      <c r="M20" s="15">
        <f>(G27-G20) / (LN(G27) - LN(G20))</f>
        <v>226.82814674545895</v>
      </c>
      <c r="N20" s="16">
        <f>M20/L$19</f>
        <v>0.79408717861097466</v>
      </c>
      <c r="P20" s="55"/>
      <c r="Q20" s="21">
        <v>2</v>
      </c>
      <c r="R20" s="4">
        <f>LN(D27) - LN(D20)</f>
        <v>0.18232155679395468</v>
      </c>
      <c r="S20" s="4">
        <f t="shared" si="22"/>
        <v>0.13353139262452252</v>
      </c>
      <c r="T20" s="4">
        <f t="shared" si="23"/>
        <v>0.18232155679395468</v>
      </c>
      <c r="V20" s="55"/>
      <c r="W20" s="21">
        <v>2</v>
      </c>
      <c r="X20" s="4">
        <f>$M20*R20</f>
        <v>41.355660839319683</v>
      </c>
      <c r="Y20" s="4">
        <f t="shared" si="24"/>
        <v>30.288678321360688</v>
      </c>
      <c r="Z20" s="4">
        <f t="shared" si="25"/>
        <v>41.355660839319683</v>
      </c>
      <c r="AC20" s="55"/>
      <c r="AD20" s="21">
        <v>2</v>
      </c>
      <c r="AE20" s="4">
        <f>$N20*R20</f>
        <v>0.14477921063447205</v>
      </c>
      <c r="AF20" s="4">
        <f t="shared" si="26"/>
        <v>0.10603556682520139</v>
      </c>
      <c r="AG20" s="4">
        <f t="shared" si="27"/>
        <v>0.14477921063447205</v>
      </c>
      <c r="AJ20" s="1"/>
      <c r="AK20" s="1"/>
    </row>
    <row r="21" spans="1:42">
      <c r="D21" s="54" t="s">
        <v>3</v>
      </c>
      <c r="E21" s="54"/>
      <c r="F21" s="54"/>
      <c r="G21" s="7" t="s">
        <v>4</v>
      </c>
      <c r="H21" s="9"/>
      <c r="I21" s="9"/>
      <c r="J21" s="9"/>
      <c r="K21" s="9"/>
      <c r="R21" s="54" t="s">
        <v>9</v>
      </c>
      <c r="S21" s="54"/>
      <c r="T21" s="54"/>
      <c r="X21" s="54" t="s">
        <v>21</v>
      </c>
      <c r="Y21" s="54"/>
      <c r="Z21" s="54"/>
      <c r="AE21" s="54" t="s">
        <v>10</v>
      </c>
      <c r="AF21" s="54"/>
      <c r="AG21" s="54"/>
      <c r="AJ21" s="1"/>
      <c r="AK21" s="1"/>
    </row>
    <row r="22" spans="1:42">
      <c r="A22" s="9"/>
      <c r="B22" s="9"/>
      <c r="C22" s="9"/>
      <c r="D22" s="8"/>
      <c r="E22" s="8"/>
      <c r="F22" s="9"/>
      <c r="G22" s="13">
        <f>SUM(G19:G20)</f>
        <v>239</v>
      </c>
      <c r="H22" s="9"/>
      <c r="I22" s="9"/>
      <c r="J22" s="9"/>
      <c r="K22" s="9"/>
      <c r="X22" s="4">
        <f>SUM(X19:X20)</f>
        <v>54.010642335620943</v>
      </c>
      <c r="Y22" s="4">
        <f t="shared" ref="Y22:Z22" si="28">SUM(Y19:Y20)</f>
        <v>-9.0212846712417978</v>
      </c>
      <c r="Z22" s="4">
        <f t="shared" si="28"/>
        <v>54.010642335620915</v>
      </c>
      <c r="AA22" s="18">
        <f>SUM(X22:Z22)</f>
        <v>99.000000000000057</v>
      </c>
      <c r="AB22" s="19"/>
      <c r="AE22" s="4">
        <f>EXP(SUM(AE19:AE20))</f>
        <v>1.2081402233292473</v>
      </c>
      <c r="AF22" s="4">
        <f t="shared" ref="AF22:AG22" si="29">EXP(SUM(AF19:AF20))</f>
        <v>0.96891150261734849</v>
      </c>
      <c r="AG22" s="4">
        <f t="shared" si="29"/>
        <v>1.2081402233292473</v>
      </c>
      <c r="AH22" s="17">
        <f>PRODUCT(AE22:AG22)</f>
        <v>1.4142259414225939</v>
      </c>
      <c r="AJ22" s="4">
        <f>AJ15+X22</f>
        <v>166.76092297970456</v>
      </c>
      <c r="AK22" s="4">
        <f t="shared" ref="AK22" si="30">AK15+Y22</f>
        <v>-52.795437028546971</v>
      </c>
      <c r="AL22" s="4">
        <f t="shared" ref="AL22" si="31">AL15+Z22</f>
        <v>144.03451404884231</v>
      </c>
      <c r="AN22" s="4">
        <f>AN15*AE22</f>
        <v>2.6155208515192934</v>
      </c>
      <c r="AO22" s="4">
        <f t="shared" ref="AO22" si="32">AO15*AF22</f>
        <v>0.7609663039470701</v>
      </c>
      <c r="AP22" s="4">
        <f t="shared" ref="AP22" si="33">AP15*AG22</f>
        <v>2.1227707766832733</v>
      </c>
    </row>
    <row r="23" spans="1:42">
      <c r="A23" s="9"/>
      <c r="B23" s="9"/>
      <c r="C23" s="9"/>
      <c r="D23" s="8"/>
      <c r="E23" s="8"/>
      <c r="F23" s="9"/>
      <c r="G23" s="8" t="s">
        <v>0</v>
      </c>
      <c r="H23" s="9"/>
      <c r="I23" s="9"/>
      <c r="J23" s="9"/>
      <c r="K23" s="9"/>
      <c r="X23" s="52" t="s">
        <v>12</v>
      </c>
      <c r="Y23" s="52"/>
      <c r="Z23" s="52"/>
      <c r="AA23" s="1" t="s">
        <v>5</v>
      </c>
      <c r="AB23" s="8"/>
      <c r="AE23" s="54" t="s">
        <v>11</v>
      </c>
      <c r="AF23" s="54"/>
      <c r="AG23" s="54"/>
      <c r="AH23" s="1" t="s">
        <v>11</v>
      </c>
      <c r="AJ23" s="1"/>
      <c r="AK23" s="1"/>
    </row>
    <row r="24" spans="1:42">
      <c r="D24" s="52" t="s">
        <v>23</v>
      </c>
      <c r="E24" s="52"/>
      <c r="F24" s="52"/>
      <c r="H24" s="9"/>
      <c r="I24" s="9"/>
      <c r="J24" s="9"/>
      <c r="K24" s="9"/>
      <c r="N24" s="1"/>
      <c r="R24" s="52" t="s">
        <v>1</v>
      </c>
      <c r="S24" s="52"/>
      <c r="T24" s="52"/>
      <c r="X24" s="52" t="s">
        <v>1</v>
      </c>
      <c r="Y24" s="52"/>
      <c r="Z24" s="52"/>
      <c r="AE24" s="52" t="s">
        <v>1</v>
      </c>
      <c r="AF24" s="52"/>
      <c r="AG24" s="52"/>
      <c r="AJ24" s="1"/>
      <c r="AK24" s="1"/>
    </row>
    <row r="25" spans="1:42">
      <c r="D25" s="1">
        <v>1</v>
      </c>
      <c r="E25" s="1">
        <v>2</v>
      </c>
      <c r="F25" s="1">
        <v>3</v>
      </c>
      <c r="H25" s="9"/>
      <c r="I25" s="9"/>
      <c r="J25" s="9"/>
      <c r="K25" s="9"/>
      <c r="N25" s="1"/>
      <c r="R25" s="1">
        <v>1</v>
      </c>
      <c r="S25" s="1">
        <v>2</v>
      </c>
      <c r="T25" s="1">
        <v>3</v>
      </c>
      <c r="X25" s="1">
        <v>1</v>
      </c>
      <c r="Y25" s="1">
        <v>2</v>
      </c>
      <c r="Z25" s="1">
        <v>3</v>
      </c>
      <c r="AE25" s="1">
        <v>1</v>
      </c>
      <c r="AF25" s="1">
        <v>2</v>
      </c>
      <c r="AG25" s="1">
        <v>3</v>
      </c>
      <c r="AJ25" s="1"/>
      <c r="AK25" s="1"/>
    </row>
    <row r="26" spans="1:42">
      <c r="A26">
        <v>1980</v>
      </c>
      <c r="B26" s="55" t="s">
        <v>13</v>
      </c>
      <c r="C26" s="21">
        <v>1</v>
      </c>
      <c r="D26" s="4">
        <v>10</v>
      </c>
      <c r="E26" s="4">
        <v>1</v>
      </c>
      <c r="F26" s="4">
        <v>5</v>
      </c>
      <c r="G26" s="12">
        <f>PRODUCT(D26:F26)</f>
        <v>50</v>
      </c>
      <c r="H26" s="9"/>
      <c r="I26" s="17">
        <f>G36/G29</f>
        <v>1.4112426035502958</v>
      </c>
      <c r="J26" s="18">
        <f>G36-G29</f>
        <v>139</v>
      </c>
      <c r="K26" s="9"/>
      <c r="L26" s="14">
        <f>(G36-G29) / (LN(G36) - LN(G29))</f>
        <v>403.51775116376803</v>
      </c>
      <c r="M26" s="15">
        <f>(G33-G26) / (LN(G33) - LN(G26))</f>
        <v>42.617432803934669</v>
      </c>
      <c r="N26" s="16">
        <f>M26/L$26</f>
        <v>0.10561476584617054</v>
      </c>
      <c r="P26" s="55" t="s">
        <v>2</v>
      </c>
      <c r="Q26" s="21">
        <v>1</v>
      </c>
      <c r="R26" s="4">
        <f>LN(D33) - LN(D26)</f>
        <v>0.18232155679395445</v>
      </c>
      <c r="S26" s="4">
        <f t="shared" ref="S26:S27" si="34">LN(E33) - LN(E26)</f>
        <v>-0.69314718055994529</v>
      </c>
      <c r="T26" s="4">
        <f t="shared" ref="T26:T27" si="35">LN(F33) - LN(F26)</f>
        <v>0.18232155679395468</v>
      </c>
      <c r="V26" s="55" t="s">
        <v>2</v>
      </c>
      <c r="W26" s="21">
        <v>1</v>
      </c>
      <c r="X26" s="4">
        <f>$M26*R26</f>
        <v>7.7700766953751126</v>
      </c>
      <c r="Y26" s="4">
        <f t="shared" ref="Y26:Y27" si="36">$M26*S26</f>
        <v>-29.540153390750238</v>
      </c>
      <c r="Z26" s="4">
        <f t="shared" ref="Z26:Z27" si="37">$M26*T26</f>
        <v>7.7700766953751215</v>
      </c>
      <c r="AC26" s="55" t="s">
        <v>2</v>
      </c>
      <c r="AD26" s="21">
        <v>1</v>
      </c>
      <c r="AE26" s="4">
        <f>$N26*R26</f>
        <v>1.9255848529502781E-2</v>
      </c>
      <c r="AF26" s="4">
        <f t="shared" ref="AF26:AF27" si="38">$N26*S26</f>
        <v>-7.3206577171771911E-2</v>
      </c>
      <c r="AG26" s="4">
        <f t="shared" ref="AG26:AG27" si="39">$N26*T26</f>
        <v>1.9255848529502805E-2</v>
      </c>
      <c r="AJ26" s="1"/>
      <c r="AK26" s="1"/>
    </row>
    <row r="27" spans="1:42">
      <c r="B27" s="55"/>
      <c r="C27" s="21">
        <v>2</v>
      </c>
      <c r="D27" s="4">
        <v>6</v>
      </c>
      <c r="E27" s="4">
        <v>8</v>
      </c>
      <c r="F27" s="4">
        <v>6</v>
      </c>
      <c r="G27" s="12">
        <f>PRODUCT(D27:F27)</f>
        <v>288</v>
      </c>
      <c r="H27" s="9"/>
      <c r="I27" s="9"/>
      <c r="J27" s="9"/>
      <c r="K27" s="9"/>
      <c r="M27" s="15">
        <f>(G34-G27) / (LN(G34) - LN(G27))</f>
        <v>359.08379110753606</v>
      </c>
      <c r="N27" s="16">
        <f>M27/L$26</f>
        <v>0.88988350592239895</v>
      </c>
      <c r="P27" s="55"/>
      <c r="Q27" s="21">
        <v>2</v>
      </c>
      <c r="R27" s="4">
        <f>LN(D34) - LN(D27)</f>
        <v>0.15415067982725827</v>
      </c>
      <c r="S27" s="4">
        <f t="shared" si="34"/>
        <v>0.11778303565638382</v>
      </c>
      <c r="T27" s="4">
        <f t="shared" si="35"/>
        <v>0.15415067982725827</v>
      </c>
      <c r="V27" s="55"/>
      <c r="W27" s="21">
        <v>2</v>
      </c>
      <c r="X27" s="4">
        <f>$M27*R27</f>
        <v>55.353010514175885</v>
      </c>
      <c r="Y27" s="4">
        <f t="shared" si="36"/>
        <v>42.2939789716484</v>
      </c>
      <c r="Z27" s="4">
        <f t="shared" si="37"/>
        <v>55.353010514175885</v>
      </c>
      <c r="AC27" s="55"/>
      <c r="AD27" s="21">
        <v>2</v>
      </c>
      <c r="AE27" s="4">
        <f>$N27*R27</f>
        <v>0.13717614740500181</v>
      </c>
      <c r="AF27" s="4">
        <f t="shared" si="38"/>
        <v>0.10481318070808575</v>
      </c>
      <c r="AG27" s="4">
        <f t="shared" si="39"/>
        <v>0.13717614740500181</v>
      </c>
      <c r="AJ27" s="1"/>
      <c r="AK27" s="1"/>
    </row>
    <row r="28" spans="1:42">
      <c r="D28" s="54" t="s">
        <v>3</v>
      </c>
      <c r="E28" s="54"/>
      <c r="F28" s="54"/>
      <c r="G28" s="7" t="s">
        <v>4</v>
      </c>
      <c r="H28" s="9"/>
      <c r="I28" s="9"/>
      <c r="J28" s="9"/>
      <c r="K28" s="9"/>
      <c r="R28" s="54" t="s">
        <v>9</v>
      </c>
      <c r="S28" s="54"/>
      <c r="T28" s="54"/>
      <c r="X28" s="54" t="s">
        <v>21</v>
      </c>
      <c r="Y28" s="54"/>
      <c r="Z28" s="54"/>
      <c r="AE28" s="54" t="s">
        <v>10</v>
      </c>
      <c r="AF28" s="54"/>
      <c r="AG28" s="54"/>
      <c r="AJ28" s="1"/>
      <c r="AK28" s="1"/>
    </row>
    <row r="29" spans="1:42">
      <c r="A29" s="9"/>
      <c r="B29" s="9"/>
      <c r="C29" s="9"/>
      <c r="D29" s="8"/>
      <c r="E29" s="8"/>
      <c r="F29" s="9"/>
      <c r="G29" s="13">
        <f>SUM(G26:G27)</f>
        <v>338</v>
      </c>
      <c r="I29" s="9"/>
      <c r="J29" s="9"/>
      <c r="K29" s="9"/>
      <c r="X29" s="4">
        <f>SUM(X26:X27)</f>
        <v>63.123087209550995</v>
      </c>
      <c r="Y29" s="4">
        <f t="shared" ref="Y29:Z29" si="40">SUM(Y26:Y27)</f>
        <v>12.753825580898162</v>
      </c>
      <c r="Z29" s="4">
        <f t="shared" si="40"/>
        <v>63.123087209551009</v>
      </c>
      <c r="AA29" s="18">
        <f>SUM(X29:Z29)</f>
        <v>139.00000000000017</v>
      </c>
      <c r="AB29" s="19"/>
      <c r="AE29" s="4">
        <f>EXP(SUM(AE26:AE27))</f>
        <v>1.1693312403369109</v>
      </c>
      <c r="AF29" s="4">
        <f t="shared" ref="AF29:AG29" si="41">EXP(SUM(AF26:AF27))</f>
        <v>1.0321113964559674</v>
      </c>
      <c r="AG29" s="4">
        <f t="shared" si="41"/>
        <v>1.1693312403369109</v>
      </c>
      <c r="AH29" s="17">
        <f>PRODUCT(AE29:AG29)</f>
        <v>1.411242603550297</v>
      </c>
      <c r="AJ29" s="4">
        <f>AJ22+X29</f>
        <v>229.88401018925555</v>
      </c>
      <c r="AK29" s="4">
        <f t="shared" ref="AK29" si="42">AK22+Y29</f>
        <v>-40.041611447648805</v>
      </c>
      <c r="AL29" s="4">
        <f t="shared" ref="AL29" si="43">AL22+Z29</f>
        <v>207.15760125839333</v>
      </c>
      <c r="AN29" s="4">
        <f>AN22*AE29</f>
        <v>3.0584102414341086</v>
      </c>
      <c r="AO29" s="4">
        <f t="shared" ref="AO29" si="44">AO22*AF29</f>
        <v>0.78540199462274662</v>
      </c>
      <c r="AP29" s="4">
        <f t="shared" ref="AP29" si="45">AP22*AG29</f>
        <v>2.4822221852499999</v>
      </c>
    </row>
    <row r="30" spans="1:42">
      <c r="A30" s="9"/>
      <c r="B30" s="9"/>
      <c r="C30" s="9"/>
      <c r="D30" s="8"/>
      <c r="E30" s="8"/>
      <c r="F30" s="9"/>
      <c r="G30" s="8" t="s">
        <v>0</v>
      </c>
      <c r="I30" s="9"/>
      <c r="J30" s="9"/>
      <c r="K30" s="9"/>
      <c r="X30" s="52" t="s">
        <v>12</v>
      </c>
      <c r="Y30" s="52"/>
      <c r="Z30" s="52"/>
      <c r="AA30" s="1" t="s">
        <v>5</v>
      </c>
      <c r="AB30" s="8"/>
      <c r="AE30" s="54" t="s">
        <v>11</v>
      </c>
      <c r="AF30" s="54"/>
      <c r="AG30" s="54"/>
      <c r="AH30" s="1" t="s">
        <v>11</v>
      </c>
      <c r="AJ30" s="1"/>
      <c r="AK30" s="1"/>
    </row>
    <row r="31" spans="1:42">
      <c r="D31" s="52" t="s">
        <v>23</v>
      </c>
      <c r="E31" s="52"/>
      <c r="F31" s="52"/>
      <c r="I31" s="9"/>
      <c r="J31" s="9"/>
      <c r="K31" s="9"/>
      <c r="N31" s="1"/>
      <c r="R31" s="52" t="s">
        <v>1</v>
      </c>
      <c r="S31" s="52"/>
      <c r="T31" s="52"/>
      <c r="X31" s="52" t="s">
        <v>1</v>
      </c>
      <c r="Y31" s="52"/>
      <c r="Z31" s="52"/>
      <c r="AE31" s="52" t="s">
        <v>1</v>
      </c>
      <c r="AF31" s="52"/>
      <c r="AG31" s="52"/>
      <c r="AJ31" s="1"/>
      <c r="AK31" s="1"/>
    </row>
    <row r="32" spans="1:42">
      <c r="D32" s="1">
        <v>1</v>
      </c>
      <c r="E32" s="1">
        <v>2</v>
      </c>
      <c r="F32" s="1">
        <v>3</v>
      </c>
      <c r="I32" s="9"/>
      <c r="J32" s="9"/>
      <c r="K32" s="9"/>
      <c r="N32" s="1"/>
      <c r="R32" s="1">
        <v>1</v>
      </c>
      <c r="S32" s="1">
        <v>2</v>
      </c>
      <c r="T32" s="1">
        <v>3</v>
      </c>
      <c r="X32" s="1">
        <v>1</v>
      </c>
      <c r="Y32" s="1">
        <v>2</v>
      </c>
      <c r="Z32" s="1">
        <v>3</v>
      </c>
      <c r="AE32" s="1">
        <v>1</v>
      </c>
      <c r="AF32" s="1">
        <v>2</v>
      </c>
      <c r="AG32" s="1">
        <v>3</v>
      </c>
      <c r="AJ32" s="1"/>
      <c r="AK32" s="1"/>
    </row>
    <row r="33" spans="1:42">
      <c r="A33">
        <v>1990</v>
      </c>
      <c r="B33" s="55" t="s">
        <v>13</v>
      </c>
      <c r="C33" s="21">
        <v>1</v>
      </c>
      <c r="D33" s="4">
        <v>12</v>
      </c>
      <c r="E33" s="4">
        <v>0.5</v>
      </c>
      <c r="F33" s="4">
        <v>6</v>
      </c>
      <c r="G33" s="12">
        <f>PRODUCT(D33:F33)</f>
        <v>36</v>
      </c>
      <c r="I33" s="17">
        <f>G43/G36</f>
        <v>1.4033542976939204</v>
      </c>
      <c r="J33" s="18">
        <f>G43-G36</f>
        <v>192.39999999999998</v>
      </c>
      <c r="K33" s="9"/>
      <c r="L33" s="14">
        <f>(G43-G36) / (LN(G43) - LN(G36))</f>
        <v>567.77722947331381</v>
      </c>
      <c r="M33" s="15">
        <f>(G40-G33) / (LN(G40) - LN(G33))</f>
        <v>32.588687725670283</v>
      </c>
      <c r="N33" s="16">
        <f>M33/L$33</f>
        <v>5.7396961403155373E-2</v>
      </c>
      <c r="P33" s="55" t="s">
        <v>2</v>
      </c>
      <c r="Q33" s="21">
        <v>1</v>
      </c>
      <c r="R33" s="4">
        <f>LN(D40) - LN(D33)</f>
        <v>0.15415067982725805</v>
      </c>
      <c r="S33" s="4">
        <f t="shared" ref="S33:S34" si="46">LN(E40) - LN(E33)</f>
        <v>-0.51082562376599083</v>
      </c>
      <c r="T33" s="4">
        <f t="shared" ref="T33:T34" si="47">LN(F40) - LN(F33)</f>
        <v>0.15415067982725827</v>
      </c>
      <c r="V33" s="55" t="s">
        <v>2</v>
      </c>
      <c r="W33" s="21">
        <v>1</v>
      </c>
      <c r="X33" s="4">
        <f>$M33*R33</f>
        <v>5.0235683675902942</v>
      </c>
      <c r="Y33" s="4">
        <f t="shared" ref="Y33:Y34" si="48">$M33*S33</f>
        <v>-16.647136735180613</v>
      </c>
      <c r="Z33" s="4">
        <f t="shared" ref="Z33:Z34" si="49">$M33*T33</f>
        <v>5.0235683675903013</v>
      </c>
      <c r="AC33" s="55" t="s">
        <v>2</v>
      </c>
      <c r="AD33" s="21">
        <v>1</v>
      </c>
      <c r="AE33" s="4">
        <f>$N33*R33</f>
        <v>8.8477806203152917E-3</v>
      </c>
      <c r="AF33" s="4">
        <f t="shared" ref="AF33:AF34" si="50">$N33*S33</f>
        <v>-2.9319838611039345E-2</v>
      </c>
      <c r="AG33" s="4">
        <f t="shared" ref="AG33:AG34" si="51">$N33*T33</f>
        <v>8.8477806203153056E-3</v>
      </c>
      <c r="AJ33" s="1"/>
      <c r="AK33" s="1"/>
    </row>
    <row r="34" spans="1:42">
      <c r="B34" s="55"/>
      <c r="C34" s="21">
        <v>2</v>
      </c>
      <c r="D34" s="4">
        <v>7</v>
      </c>
      <c r="E34" s="4">
        <v>9</v>
      </c>
      <c r="F34" s="4">
        <v>7</v>
      </c>
      <c r="G34" s="12">
        <f>PRODUCT(D34:F34)</f>
        <v>441</v>
      </c>
      <c r="I34" s="9"/>
      <c r="J34" s="9"/>
      <c r="K34" s="9"/>
      <c r="M34" s="15">
        <f>(G41-G34) / (LN(G41) - LN(G34))</f>
        <v>534.3382100835903</v>
      </c>
      <c r="N34" s="16">
        <f>M34/L$33</f>
        <v>0.94110538842717861</v>
      </c>
      <c r="P34" s="55"/>
      <c r="Q34" s="21">
        <v>2</v>
      </c>
      <c r="R34" s="4">
        <f>LN(D41) - LN(D34)</f>
        <v>0.13353139262452252</v>
      </c>
      <c r="S34" s="4">
        <f t="shared" si="46"/>
        <v>0.10536051565782634</v>
      </c>
      <c r="T34" s="4">
        <f t="shared" si="47"/>
        <v>0.13353139262452252</v>
      </c>
      <c r="V34" s="55"/>
      <c r="W34" s="21">
        <v>2</v>
      </c>
      <c r="X34" s="4">
        <f>$M34*R34</f>
        <v>71.350925324956492</v>
      </c>
      <c r="Y34" s="4">
        <f t="shared" si="48"/>
        <v>56.298149350087016</v>
      </c>
      <c r="Z34" s="4">
        <f t="shared" si="49"/>
        <v>71.350925324956492</v>
      </c>
      <c r="AC34" s="55"/>
      <c r="AD34" s="21">
        <v>2</v>
      </c>
      <c r="AE34" s="4">
        <f>$N34*R34</f>
        <v>0.12566711312312334</v>
      </c>
      <c r="AF34" s="4">
        <f t="shared" si="50"/>
        <v>9.9155349013046484E-2</v>
      </c>
      <c r="AG34" s="4">
        <f t="shared" si="51"/>
        <v>0.12566711312312334</v>
      </c>
      <c r="AJ34" s="1"/>
      <c r="AK34" s="1"/>
    </row>
    <row r="35" spans="1:42">
      <c r="D35" s="54" t="s">
        <v>3</v>
      </c>
      <c r="E35" s="54"/>
      <c r="F35" s="54"/>
      <c r="G35" s="7" t="s">
        <v>4</v>
      </c>
      <c r="I35" s="9"/>
      <c r="J35" s="9"/>
      <c r="K35" s="9"/>
      <c r="R35" s="54" t="s">
        <v>9</v>
      </c>
      <c r="S35" s="54"/>
      <c r="T35" s="54"/>
      <c r="X35" s="54" t="s">
        <v>21</v>
      </c>
      <c r="Y35" s="54"/>
      <c r="Z35" s="54"/>
      <c r="AE35" s="54" t="s">
        <v>10</v>
      </c>
      <c r="AF35" s="54"/>
      <c r="AG35" s="54"/>
      <c r="AJ35" s="1"/>
      <c r="AK35" s="1"/>
    </row>
    <row r="36" spans="1:42">
      <c r="A36" s="9"/>
      <c r="B36" s="9"/>
      <c r="C36" s="9"/>
      <c r="D36" s="8"/>
      <c r="E36" s="8"/>
      <c r="F36" s="9"/>
      <c r="G36" s="13">
        <f>SUM(G33:G34)</f>
        <v>477</v>
      </c>
      <c r="I36" s="9"/>
      <c r="J36" s="9"/>
      <c r="K36" s="9"/>
      <c r="X36" s="4">
        <f>SUM(X33:X34)</f>
        <v>76.374493692546793</v>
      </c>
      <c r="Y36" s="4">
        <f t="shared" ref="Y36:Z36" si="52">SUM(Y33:Y34)</f>
        <v>39.651012614906406</v>
      </c>
      <c r="Z36" s="4">
        <f t="shared" si="52"/>
        <v>76.374493692546793</v>
      </c>
      <c r="AA36" s="18">
        <f>SUM(X36:Z36)</f>
        <v>192.39999999999998</v>
      </c>
      <c r="AB36" s="19"/>
      <c r="AE36" s="4">
        <f>EXP(SUM(AE33:AE34))</f>
        <v>1.1439816970454093</v>
      </c>
      <c r="AF36" s="4">
        <f t="shared" ref="AF36:AG36" si="53">EXP(SUM(AF33:AF34))</f>
        <v>1.072331779323177</v>
      </c>
      <c r="AG36" s="4">
        <f t="shared" si="53"/>
        <v>1.1439816970454093</v>
      </c>
      <c r="AH36" s="17">
        <f>PRODUCT(AE36:AG36)</f>
        <v>1.4033542976939197</v>
      </c>
      <c r="AJ36" s="4">
        <f>AJ29+X36</f>
        <v>306.25850388180231</v>
      </c>
      <c r="AK36" s="4">
        <f t="shared" ref="AK36" si="54">AK29+Y36</f>
        <v>-0.39059883274239837</v>
      </c>
      <c r="AL36" s="4">
        <f t="shared" ref="AL36" si="55">AL29+Z36</f>
        <v>283.53209495094012</v>
      </c>
      <c r="AN36" s="4">
        <f>AN29*AE36</f>
        <v>3.4987653382568515</v>
      </c>
      <c r="AO36" s="4">
        <f t="shared" ref="AO36" si="56">AO29*AF36</f>
        <v>0.84221151837778219</v>
      </c>
      <c r="AP36" s="4">
        <f t="shared" ref="AP36" si="57">AP29*AG36</f>
        <v>2.8396167479260592</v>
      </c>
    </row>
    <row r="37" spans="1:42">
      <c r="A37" s="9"/>
      <c r="B37" s="9"/>
      <c r="C37" s="9"/>
      <c r="D37" s="8"/>
      <c r="E37" s="8"/>
      <c r="F37" s="9"/>
      <c r="G37" s="8" t="s">
        <v>0</v>
      </c>
      <c r="I37" s="9"/>
      <c r="J37" s="9"/>
      <c r="K37" s="9"/>
      <c r="X37" s="52" t="s">
        <v>12</v>
      </c>
      <c r="Y37" s="52"/>
      <c r="Z37" s="52"/>
      <c r="AA37" s="1" t="s">
        <v>5</v>
      </c>
      <c r="AB37" s="8"/>
      <c r="AE37" s="54" t="s">
        <v>11</v>
      </c>
      <c r="AF37" s="54"/>
      <c r="AG37" s="54"/>
      <c r="AH37" s="1" t="s">
        <v>11</v>
      </c>
      <c r="AJ37" s="1"/>
      <c r="AK37" s="1"/>
    </row>
    <row r="38" spans="1:42">
      <c r="D38" s="52" t="s">
        <v>23</v>
      </c>
      <c r="E38" s="52"/>
      <c r="F38" s="52"/>
      <c r="I38" s="9"/>
      <c r="J38" s="9"/>
      <c r="K38" s="9"/>
      <c r="N38" s="1"/>
      <c r="R38" s="52" t="s">
        <v>1</v>
      </c>
      <c r="S38" s="52"/>
      <c r="T38" s="52"/>
      <c r="X38" s="52" t="s">
        <v>1</v>
      </c>
      <c r="Y38" s="52"/>
      <c r="Z38" s="52"/>
      <c r="AE38" s="52" t="s">
        <v>1</v>
      </c>
      <c r="AF38" s="52"/>
      <c r="AG38" s="52"/>
      <c r="AJ38" s="1"/>
      <c r="AK38" s="1"/>
    </row>
    <row r="39" spans="1:42">
      <c r="D39" s="1">
        <v>1</v>
      </c>
      <c r="E39" s="1">
        <v>2</v>
      </c>
      <c r="F39" s="1">
        <v>3</v>
      </c>
      <c r="I39" s="9"/>
      <c r="J39" s="9"/>
      <c r="K39" s="9"/>
      <c r="N39" s="1"/>
      <c r="R39" s="1">
        <v>1</v>
      </c>
      <c r="S39" s="1">
        <v>2</v>
      </c>
      <c r="T39" s="1">
        <v>3</v>
      </c>
      <c r="X39" s="1">
        <v>1</v>
      </c>
      <c r="Y39" s="1">
        <v>2</v>
      </c>
      <c r="Z39" s="1">
        <v>3</v>
      </c>
      <c r="AE39" s="1">
        <v>1</v>
      </c>
      <c r="AF39" s="1">
        <v>2</v>
      </c>
      <c r="AG39" s="1">
        <v>3</v>
      </c>
      <c r="AJ39" s="1"/>
      <c r="AK39" s="1"/>
    </row>
    <row r="40" spans="1:42">
      <c r="A40">
        <v>2000</v>
      </c>
      <c r="B40" s="55" t="s">
        <v>13</v>
      </c>
      <c r="C40" s="21">
        <v>1</v>
      </c>
      <c r="D40" s="4">
        <v>14</v>
      </c>
      <c r="E40" s="4">
        <v>0.3</v>
      </c>
      <c r="F40" s="4">
        <v>7</v>
      </c>
      <c r="G40" s="12">
        <f>PRODUCT(D40:F40)</f>
        <v>29.400000000000002</v>
      </c>
      <c r="I40" s="17">
        <f>G50/G43</f>
        <v>1.3501643262623244</v>
      </c>
      <c r="J40" s="18">
        <f>G50-G43</f>
        <v>234.39999999999998</v>
      </c>
      <c r="K40" s="9"/>
      <c r="L40" s="14">
        <f>(G50-G43) / (LN(G50) - LN(G43))</f>
        <v>780.74437048963682</v>
      </c>
      <c r="M40" s="15">
        <f>(G47-G40) / (LN(G47) - LN(G40))</f>
        <v>19.962732142519634</v>
      </c>
      <c r="N40" s="16">
        <f>M40/L$40</f>
        <v>2.5568845446814027E-2</v>
      </c>
      <c r="P40" s="55" t="s">
        <v>2</v>
      </c>
      <c r="Q40" s="21">
        <v>1</v>
      </c>
      <c r="R40" s="4">
        <f>LN(D47) - LN(D40)</f>
        <v>0.13353139262452274</v>
      </c>
      <c r="S40" s="4">
        <f t="shared" ref="S40:S41" si="58">LN(E47) - LN(E40)</f>
        <v>-1.0986122886681093</v>
      </c>
      <c r="T40" s="4">
        <f t="shared" ref="T40:T41" si="59">LN(F47) - LN(F40)</f>
        <v>0.13353139262452252</v>
      </c>
      <c r="V40" s="55" t="s">
        <v>2</v>
      </c>
      <c r="W40" s="21">
        <v>1</v>
      </c>
      <c r="X40" s="4">
        <f>$M40*R40</f>
        <v>2.6656514235809694</v>
      </c>
      <c r="Y40" s="4">
        <f t="shared" ref="Y40:Y41" si="60">$M40*S40</f>
        <v>-21.931302847161927</v>
      </c>
      <c r="Z40" s="4">
        <f t="shared" ref="Z40:Z41" si="61">$M40*T40</f>
        <v>2.665651423580965</v>
      </c>
      <c r="AC40" s="55" t="s">
        <v>2</v>
      </c>
      <c r="AD40" s="21">
        <v>1</v>
      </c>
      <c r="AE40" s="4">
        <f>$N40*R40</f>
        <v>3.4142435403142642E-3</v>
      </c>
      <c r="AF40" s="4">
        <f t="shared" ref="AF40:AF41" si="62">$N40*S40</f>
        <v>-2.8090247814925525E-2</v>
      </c>
      <c r="AG40" s="4">
        <f t="shared" ref="AG40:AG41" si="63">$N40*T40</f>
        <v>3.4142435403142586E-3</v>
      </c>
      <c r="AJ40" s="1"/>
      <c r="AK40" s="1"/>
    </row>
    <row r="41" spans="1:42">
      <c r="B41" s="55"/>
      <c r="C41" s="21">
        <v>2</v>
      </c>
      <c r="D41" s="4">
        <v>8</v>
      </c>
      <c r="E41" s="4">
        <v>10</v>
      </c>
      <c r="F41" s="4">
        <v>8</v>
      </c>
      <c r="G41" s="12">
        <f>PRODUCT(D41:F41)</f>
        <v>640</v>
      </c>
      <c r="I41" s="9"/>
      <c r="J41" s="9"/>
      <c r="K41" s="9"/>
      <c r="M41" s="15">
        <f>(G48-G41) / (LN(G48) - LN(G41))</f>
        <v>758.59176702039986</v>
      </c>
      <c r="N41" s="16">
        <f>M41/L$40</f>
        <v>0.97162630393947746</v>
      </c>
      <c r="P41" s="55"/>
      <c r="Q41" s="21">
        <v>2</v>
      </c>
      <c r="R41" s="4">
        <f>LN(D48) - LN(D41)</f>
        <v>0.11778303565638382</v>
      </c>
      <c r="S41" s="4">
        <f t="shared" si="58"/>
        <v>9.5310179804324768E-2</v>
      </c>
      <c r="T41" s="4">
        <f t="shared" si="59"/>
        <v>0.11778303565638382</v>
      </c>
      <c r="V41" s="55"/>
      <c r="W41" s="21">
        <v>2</v>
      </c>
      <c r="X41" s="4">
        <f>$M41*R41</f>
        <v>89.349241143602967</v>
      </c>
      <c r="Y41" s="4">
        <f t="shared" si="60"/>
        <v>72.301517712794748</v>
      </c>
      <c r="Z41" s="4">
        <f t="shared" si="61"/>
        <v>89.349241143602967</v>
      </c>
      <c r="AC41" s="55"/>
      <c r="AD41" s="21">
        <v>2</v>
      </c>
      <c r="AE41" s="4">
        <f>$N41*R41</f>
        <v>0.1144410956015839</v>
      </c>
      <c r="AF41" s="4">
        <f t="shared" si="62"/>
        <v>9.26058777310831E-2</v>
      </c>
      <c r="AG41" s="4">
        <f t="shared" si="63"/>
        <v>0.1144410956015839</v>
      </c>
      <c r="AJ41" s="1"/>
      <c r="AK41" s="1"/>
    </row>
    <row r="42" spans="1:42">
      <c r="D42" s="54" t="s">
        <v>3</v>
      </c>
      <c r="E42" s="54"/>
      <c r="F42" s="54"/>
      <c r="G42" s="7" t="s">
        <v>4</v>
      </c>
      <c r="I42" s="9"/>
      <c r="J42" s="9"/>
      <c r="K42" s="9"/>
      <c r="R42" s="54" t="s">
        <v>9</v>
      </c>
      <c r="S42" s="54"/>
      <c r="T42" s="54"/>
      <c r="X42" s="54" t="s">
        <v>21</v>
      </c>
      <c r="Y42" s="54"/>
      <c r="Z42" s="54"/>
      <c r="AE42" s="54" t="s">
        <v>10</v>
      </c>
      <c r="AF42" s="54"/>
      <c r="AG42" s="54"/>
      <c r="AJ42" s="1"/>
      <c r="AK42" s="1"/>
    </row>
    <row r="43" spans="1:42">
      <c r="A43" s="9"/>
      <c r="B43" s="9"/>
      <c r="C43" s="9"/>
      <c r="D43" s="8"/>
      <c r="E43" s="8"/>
      <c r="F43" s="9"/>
      <c r="G43" s="13">
        <f>SUM(G40:G41)</f>
        <v>669.4</v>
      </c>
      <c r="I43" s="9"/>
      <c r="J43" s="9"/>
      <c r="K43" s="9"/>
      <c r="X43" s="4">
        <f>SUM(X40:X41)</f>
        <v>92.014892567183935</v>
      </c>
      <c r="Y43" s="4">
        <f t="shared" ref="Y43:Z43" si="64">SUM(Y40:Y41)</f>
        <v>50.370214865632818</v>
      </c>
      <c r="Z43" s="4">
        <f t="shared" si="64"/>
        <v>92.014892567183935</v>
      </c>
      <c r="AA43" s="18">
        <f>SUM(X43:Z43)</f>
        <v>234.40000000000072</v>
      </c>
      <c r="AB43" s="19"/>
      <c r="AE43" s="4">
        <f>EXP(SUM(AE40:AE41))</f>
        <v>1.125081344361909</v>
      </c>
      <c r="AF43" s="4">
        <f t="shared" ref="AF43:AG43" si="65">EXP(SUM(AF40:AF41))</f>
        <v>1.0666422496432943</v>
      </c>
      <c r="AG43" s="4">
        <f t="shared" si="65"/>
        <v>1.125081344361909</v>
      </c>
      <c r="AH43" s="17">
        <f>PRODUCT(AE43:AG43)</f>
        <v>1.3501643262623255</v>
      </c>
      <c r="AJ43" s="4">
        <f>AJ36+X43</f>
        <v>398.27339644898626</v>
      </c>
      <c r="AK43" s="4">
        <f t="shared" ref="AK43" si="66">AK36+Y43</f>
        <v>49.979616032890419</v>
      </c>
      <c r="AL43" s="4">
        <f t="shared" ref="AL43" si="67">AL36+Z43</f>
        <v>375.54698751812407</v>
      </c>
      <c r="AN43" s="4">
        <f>AN36*AE43</f>
        <v>3.9363956103728679</v>
      </c>
      <c r="AO43" s="4">
        <f t="shared" ref="AO43" si="68">AO36*AF43</f>
        <v>0.89833838863797233</v>
      </c>
      <c r="AP43" s="4">
        <f t="shared" ref="AP43" si="69">AP36*AG43</f>
        <v>3.1947998282292427</v>
      </c>
    </row>
    <row r="44" spans="1:42">
      <c r="A44" s="9"/>
      <c r="B44" s="9"/>
      <c r="C44" s="9"/>
      <c r="D44" s="8"/>
      <c r="E44" s="8"/>
      <c r="F44" s="9"/>
      <c r="G44" s="8" t="s">
        <v>0</v>
      </c>
      <c r="I44" s="9"/>
      <c r="J44" s="9"/>
      <c r="K44" s="9"/>
      <c r="X44" s="52" t="s">
        <v>12</v>
      </c>
      <c r="Y44" s="52"/>
      <c r="Z44" s="52"/>
      <c r="AA44" s="1" t="s">
        <v>5</v>
      </c>
      <c r="AB44" s="8"/>
      <c r="AE44" s="54" t="s">
        <v>11</v>
      </c>
      <c r="AF44" s="54"/>
      <c r="AG44" s="54"/>
      <c r="AH44" s="1" t="s">
        <v>11</v>
      </c>
      <c r="AJ44" s="1"/>
      <c r="AK44" s="1"/>
    </row>
    <row r="45" spans="1:42">
      <c r="D45" s="52" t="s">
        <v>23</v>
      </c>
      <c r="E45" s="52"/>
      <c r="F45" s="52"/>
      <c r="AJ45" s="1"/>
      <c r="AK45" s="1"/>
    </row>
    <row r="46" spans="1:42">
      <c r="D46" s="1">
        <v>1</v>
      </c>
      <c r="E46" s="1">
        <v>2</v>
      </c>
      <c r="F46" s="1">
        <v>3</v>
      </c>
      <c r="AJ46" s="1"/>
      <c r="AK46" s="1"/>
    </row>
    <row r="47" spans="1:42">
      <c r="A47">
        <v>2010</v>
      </c>
      <c r="B47" s="55" t="s">
        <v>13</v>
      </c>
      <c r="C47" s="21">
        <v>1</v>
      </c>
      <c r="D47" s="4">
        <v>16</v>
      </c>
      <c r="E47" s="4">
        <v>0.1</v>
      </c>
      <c r="F47" s="4">
        <v>8</v>
      </c>
      <c r="G47" s="12">
        <f>PRODUCT(D47:F47)</f>
        <v>12.8</v>
      </c>
      <c r="AJ47" s="1"/>
      <c r="AK47" s="1"/>
    </row>
    <row r="48" spans="1:42">
      <c r="B48" s="55"/>
      <c r="C48" s="21">
        <v>2</v>
      </c>
      <c r="D48" s="4">
        <v>9</v>
      </c>
      <c r="E48" s="4">
        <v>11</v>
      </c>
      <c r="F48" s="4">
        <v>9</v>
      </c>
      <c r="G48" s="12">
        <f>PRODUCT(D48:F48)</f>
        <v>891</v>
      </c>
      <c r="AJ48" s="1"/>
      <c r="AK48" s="1"/>
    </row>
    <row r="49" spans="1:37">
      <c r="D49" s="54" t="s">
        <v>3</v>
      </c>
      <c r="E49" s="54"/>
      <c r="F49" s="54"/>
      <c r="G49" s="7" t="s">
        <v>4</v>
      </c>
      <c r="AA49">
        <f>SUM(AA2:AA48)</f>
        <v>823.80000000000086</v>
      </c>
      <c r="AH49">
        <f>PRODUCT(AH2:AH44)</f>
        <v>11.29750000000001</v>
      </c>
      <c r="AJ49" s="1"/>
      <c r="AK49" s="1"/>
    </row>
    <row r="50" spans="1:37">
      <c r="A50" s="9"/>
      <c r="B50" s="9"/>
      <c r="C50" s="9"/>
      <c r="D50" s="8"/>
      <c r="E50" s="8"/>
      <c r="F50" s="9"/>
      <c r="G50" s="13">
        <f>SUM(G47:G48)</f>
        <v>903.8</v>
      </c>
      <c r="AJ50" s="1"/>
      <c r="AK50" s="1"/>
    </row>
    <row r="51" spans="1:37">
      <c r="A51" s="9"/>
      <c r="B51" s="9"/>
      <c r="C51" s="9"/>
      <c r="D51" s="8"/>
      <c r="E51" s="8"/>
      <c r="F51" s="9"/>
      <c r="G51" s="8" t="s">
        <v>0</v>
      </c>
      <c r="AJ51" s="1"/>
      <c r="AK51" s="1"/>
    </row>
    <row r="52" spans="1:37">
      <c r="AJ52" s="1"/>
      <c r="AK52" s="1"/>
    </row>
    <row r="53" spans="1:37">
      <c r="AJ53" s="1"/>
      <c r="AK53" s="1"/>
    </row>
    <row r="54" spans="1:37" ht="17">
      <c r="P54" s="20" t="s">
        <v>14</v>
      </c>
      <c r="U54" s="6" t="s">
        <v>22</v>
      </c>
      <c r="V54" t="s">
        <v>15</v>
      </c>
      <c r="AJ54" s="1"/>
      <c r="AK54" s="1"/>
    </row>
    <row r="55" spans="1:37">
      <c r="U55" s="6"/>
      <c r="V55" t="s">
        <v>16</v>
      </c>
    </row>
    <row r="56" spans="1:37">
      <c r="U56" s="6"/>
      <c r="V56" t="s">
        <v>17</v>
      </c>
    </row>
  </sheetData>
  <mergeCells count="92">
    <mergeCell ref="B33:B34"/>
    <mergeCell ref="D35:F35"/>
    <mergeCell ref="D38:F38"/>
    <mergeCell ref="D17:F17"/>
    <mergeCell ref="B19:B20"/>
    <mergeCell ref="D21:F21"/>
    <mergeCell ref="D28:F28"/>
    <mergeCell ref="D31:F31"/>
    <mergeCell ref="D7:F7"/>
    <mergeCell ref="D10:F10"/>
    <mergeCell ref="B5:B6"/>
    <mergeCell ref="B12:B13"/>
    <mergeCell ref="D14:F14"/>
    <mergeCell ref="R7:T7"/>
    <mergeCell ref="R3:T3"/>
    <mergeCell ref="R10:T10"/>
    <mergeCell ref="P12:P13"/>
    <mergeCell ref="R14:T14"/>
    <mergeCell ref="P5:P6"/>
    <mergeCell ref="V5:V6"/>
    <mergeCell ref="X3:Z3"/>
    <mergeCell ref="X7:Z7"/>
    <mergeCell ref="X10:Z10"/>
    <mergeCell ref="V12:V13"/>
    <mergeCell ref="X14:Z14"/>
    <mergeCell ref="AE3:AG3"/>
    <mergeCell ref="AC5:AC6"/>
    <mergeCell ref="AE7:AG7"/>
    <mergeCell ref="AE10:AG10"/>
    <mergeCell ref="AC12:AC13"/>
    <mergeCell ref="AE14:AG14"/>
    <mergeCell ref="AE9:AG9"/>
    <mergeCell ref="AE16:AG16"/>
    <mergeCell ref="X9:Z9"/>
    <mergeCell ref="X16:Z16"/>
    <mergeCell ref="D24:F24"/>
    <mergeCell ref="B26:B27"/>
    <mergeCell ref="R17:T17"/>
    <mergeCell ref="X17:Z17"/>
    <mergeCell ref="AE17:AG17"/>
    <mergeCell ref="P19:P20"/>
    <mergeCell ref="V19:V20"/>
    <mergeCell ref="AC19:AC20"/>
    <mergeCell ref="R21:T21"/>
    <mergeCell ref="X21:Z21"/>
    <mergeCell ref="AE21:AG21"/>
    <mergeCell ref="X23:Z23"/>
    <mergeCell ref="AE23:AG23"/>
    <mergeCell ref="R24:T24"/>
    <mergeCell ref="X24:Z24"/>
    <mergeCell ref="AE24:AG24"/>
    <mergeCell ref="P26:P27"/>
    <mergeCell ref="V26:V27"/>
    <mergeCell ref="AC26:AC27"/>
    <mergeCell ref="R28:T28"/>
    <mergeCell ref="X28:Z28"/>
    <mergeCell ref="AE28:AG28"/>
    <mergeCell ref="X30:Z30"/>
    <mergeCell ref="AE30:AG30"/>
    <mergeCell ref="B40:B41"/>
    <mergeCell ref="D42:F42"/>
    <mergeCell ref="D45:F45"/>
    <mergeCell ref="B47:B48"/>
    <mergeCell ref="D49:F49"/>
    <mergeCell ref="R31:T31"/>
    <mergeCell ref="X31:Z31"/>
    <mergeCell ref="AE31:AG31"/>
    <mergeCell ref="P33:P34"/>
    <mergeCell ref="V33:V34"/>
    <mergeCell ref="AC33:AC34"/>
    <mergeCell ref="R35:T35"/>
    <mergeCell ref="X35:Z35"/>
    <mergeCell ref="AE35:AG35"/>
    <mergeCell ref="X37:Z37"/>
    <mergeCell ref="AE37:AG37"/>
    <mergeCell ref="R38:T38"/>
    <mergeCell ref="X38:Z38"/>
    <mergeCell ref="AE38:AG38"/>
    <mergeCell ref="P40:P41"/>
    <mergeCell ref="V40:V41"/>
    <mergeCell ref="AC40:AC41"/>
    <mergeCell ref="R42:T42"/>
    <mergeCell ref="X42:Z42"/>
    <mergeCell ref="AE42:AG42"/>
    <mergeCell ref="X44:Z44"/>
    <mergeCell ref="AE44:AG44"/>
    <mergeCell ref="AJ3:AL3"/>
    <mergeCell ref="AJ2:AL2"/>
    <mergeCell ref="AN2:AP2"/>
    <mergeCell ref="AN3:AP3"/>
    <mergeCell ref="A1:AP1"/>
    <mergeCell ref="D3:F3"/>
  </mergeCell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54"/>
  <sheetViews>
    <sheetView topLeftCell="B1" workbookViewId="0">
      <selection activeCell="K2" sqref="K1:K1048576"/>
    </sheetView>
  </sheetViews>
  <sheetFormatPr baseColWidth="10" defaultRowHeight="16"/>
  <cols>
    <col min="1" max="1" width="5.1640625" bestFit="1" customWidth="1"/>
    <col min="2" max="2" width="4.1640625" bestFit="1" customWidth="1"/>
    <col min="3" max="3" width="3.1640625" customWidth="1"/>
    <col min="4" max="5" width="4" bestFit="1" customWidth="1"/>
    <col min="6" max="6" width="4" customWidth="1"/>
    <col min="7" max="7" width="4.1640625" bestFit="1" customWidth="1"/>
    <col min="8" max="8" width="4" bestFit="1" customWidth="1"/>
    <col min="9" max="9" width="4" customWidth="1"/>
    <col min="10" max="10" width="5.1640625" customWidth="1"/>
    <col min="11" max="11" width="3.1640625" customWidth="1"/>
    <col min="12" max="12" width="5.83203125" customWidth="1"/>
    <col min="13" max="13" width="8" customWidth="1"/>
    <col min="14" max="14" width="7.6640625" customWidth="1"/>
    <col min="15" max="15" width="5.6640625" customWidth="1"/>
    <col min="16" max="16" width="6" customWidth="1"/>
    <col min="17" max="23" width="5.5" customWidth="1"/>
    <col min="24" max="27" width="5.6640625" customWidth="1"/>
    <col min="28" max="28" width="5.6640625" style="9" customWidth="1"/>
    <col min="29" max="29" width="4.83203125" customWidth="1"/>
    <col min="30" max="30" width="5" customWidth="1"/>
    <col min="31" max="34" width="5.83203125" customWidth="1"/>
    <col min="35" max="35" width="7.1640625" customWidth="1"/>
    <col min="36" max="37" width="7.33203125" customWidth="1"/>
    <col min="38" max="38" width="4.83203125" customWidth="1"/>
    <col min="39" max="39" width="5.6640625" customWidth="1"/>
    <col min="40" max="43" width="6.1640625" customWidth="1"/>
    <col min="44" max="45" width="6.33203125" customWidth="1"/>
    <col min="46" max="46" width="4.5" customWidth="1"/>
    <col min="47" max="47" width="8.83203125" customWidth="1"/>
    <col min="49" max="49" width="4.5" customWidth="1"/>
    <col min="50" max="50" width="7.6640625" customWidth="1"/>
    <col min="51" max="51" width="6.33203125" customWidth="1"/>
  </cols>
  <sheetData>
    <row r="1" spans="1:42" ht="26">
      <c r="A1" s="53" t="s">
        <v>20</v>
      </c>
      <c r="B1" s="53"/>
      <c r="C1" s="53"/>
      <c r="D1" s="53"/>
      <c r="E1" s="53"/>
      <c r="F1" s="53"/>
      <c r="G1" s="53"/>
      <c r="H1" s="53"/>
      <c r="I1" s="53"/>
      <c r="J1" s="53"/>
      <c r="K1" s="53"/>
      <c r="L1" s="53"/>
      <c r="M1" s="53"/>
      <c r="N1" s="53"/>
      <c r="O1" s="53"/>
      <c r="P1" s="53"/>
      <c r="Q1" s="53"/>
      <c r="R1" s="53"/>
      <c r="S1" s="53"/>
      <c r="T1" s="53"/>
      <c r="U1" s="53"/>
      <c r="V1" s="53"/>
      <c r="W1" s="53"/>
      <c r="X1" s="53"/>
      <c r="Y1" s="53"/>
      <c r="Z1" s="53"/>
      <c r="AA1" s="53"/>
      <c r="AB1" s="53"/>
      <c r="AC1" s="53"/>
      <c r="AD1" s="53"/>
      <c r="AE1" s="53"/>
      <c r="AF1" s="53"/>
      <c r="AG1" s="53"/>
      <c r="AH1" s="53"/>
      <c r="AI1" s="53"/>
      <c r="AJ1" s="53"/>
      <c r="AK1" s="53"/>
      <c r="AL1" s="53"/>
      <c r="AM1" s="53"/>
      <c r="AN1" s="53"/>
      <c r="AO1" s="53"/>
      <c r="AP1" s="53"/>
    </row>
    <row r="2" spans="1:42">
      <c r="AJ2" s="52" t="s">
        <v>18</v>
      </c>
      <c r="AK2" s="52"/>
      <c r="AL2" s="52"/>
      <c r="AN2" s="52" t="s">
        <v>19</v>
      </c>
      <c r="AO2" s="52"/>
      <c r="AP2" s="52"/>
    </row>
    <row r="3" spans="1:42">
      <c r="D3" s="52" t="s">
        <v>23</v>
      </c>
      <c r="E3" s="52"/>
      <c r="F3" s="52"/>
      <c r="I3" s="2" t="s">
        <v>5</v>
      </c>
      <c r="J3" s="2" t="s">
        <v>11</v>
      </c>
      <c r="L3" s="2" t="s">
        <v>6</v>
      </c>
      <c r="M3" s="2" t="s">
        <v>7</v>
      </c>
      <c r="N3" s="5" t="s">
        <v>25</v>
      </c>
      <c r="AJ3" s="26"/>
      <c r="AK3" s="26"/>
      <c r="AL3" s="26"/>
      <c r="AN3" s="26"/>
      <c r="AO3" s="26"/>
      <c r="AP3" s="26"/>
    </row>
    <row r="4" spans="1:42">
      <c r="D4" s="26">
        <v>1</v>
      </c>
      <c r="E4" s="26">
        <v>2</v>
      </c>
      <c r="F4" s="26">
        <v>3</v>
      </c>
      <c r="AJ4" s="26"/>
      <c r="AK4" s="26"/>
      <c r="AL4" s="26"/>
      <c r="AN4" s="26"/>
      <c r="AO4" s="26"/>
      <c r="AP4" s="26"/>
    </row>
    <row r="5" spans="1:42">
      <c r="A5">
        <v>1971</v>
      </c>
      <c r="B5" s="55" t="s">
        <v>24</v>
      </c>
      <c r="C5" s="21">
        <v>1</v>
      </c>
      <c r="D5" s="4">
        <v>1</v>
      </c>
      <c r="E5" s="4">
        <v>10</v>
      </c>
      <c r="F5" s="4">
        <v>2</v>
      </c>
      <c r="G5" s="12">
        <f>PRODUCT(D5:F5)</f>
        <v>20</v>
      </c>
      <c r="AE5">
        <f>$N19*R19</f>
        <v>0.40931200118481387</v>
      </c>
      <c r="AF5">
        <f t="shared" ref="AF5:AG5" si="0">$N19*S19</f>
        <v>-0.20465600059240702</v>
      </c>
      <c r="AG5">
        <f t="shared" si="0"/>
        <v>0.11971608589412482</v>
      </c>
      <c r="AJ5" s="26"/>
      <c r="AK5" s="26"/>
      <c r="AL5" s="26"/>
      <c r="AN5" s="26"/>
      <c r="AO5" s="26"/>
      <c r="AP5" s="26"/>
    </row>
    <row r="6" spans="1:42">
      <c r="B6" s="55"/>
      <c r="C6" s="21">
        <v>2</v>
      </c>
      <c r="D6" s="4">
        <v>4</v>
      </c>
      <c r="E6" s="4">
        <v>5</v>
      </c>
      <c r="F6" s="4">
        <v>3</v>
      </c>
      <c r="G6" s="12">
        <f>PRODUCT(D6:F6)</f>
        <v>60</v>
      </c>
      <c r="AE6">
        <f>$N20*R20</f>
        <v>0.15663673175587176</v>
      </c>
      <c r="AF6">
        <f t="shared" ref="AF6" si="1">$N20*S20</f>
        <v>0.12798152855707928</v>
      </c>
      <c r="AG6">
        <f t="shared" ref="AG6" si="2">$N20*T20</f>
        <v>0.2019398694168463</v>
      </c>
      <c r="AJ6" s="26"/>
      <c r="AK6" s="26"/>
      <c r="AL6" s="26"/>
      <c r="AN6" s="26"/>
      <c r="AO6" s="26"/>
      <c r="AP6" s="26"/>
    </row>
    <row r="7" spans="1:42">
      <c r="D7" s="54" t="s">
        <v>3</v>
      </c>
      <c r="E7" s="54"/>
      <c r="F7" s="54"/>
      <c r="G7" s="25" t="s">
        <v>4</v>
      </c>
      <c r="AJ7" s="26"/>
      <c r="AK7" s="26"/>
      <c r="AL7" s="26"/>
      <c r="AN7" s="26"/>
      <c r="AO7" s="26"/>
      <c r="AP7" s="26"/>
    </row>
    <row r="8" spans="1:42">
      <c r="D8" s="3"/>
      <c r="E8" s="3"/>
      <c r="G8" s="13">
        <f>SUM(G5:G6)</f>
        <v>80</v>
      </c>
      <c r="AJ8" s="26"/>
      <c r="AK8" s="26"/>
      <c r="AL8" s="26"/>
      <c r="AN8" s="26"/>
      <c r="AO8" s="26"/>
      <c r="AP8" s="26"/>
    </row>
    <row r="9" spans="1:42">
      <c r="D9" s="26"/>
      <c r="E9" s="26"/>
      <c r="G9" s="8" t="s">
        <v>0</v>
      </c>
      <c r="AJ9" s="26"/>
      <c r="AK9" s="26"/>
      <c r="AL9" s="26"/>
      <c r="AN9" s="26"/>
      <c r="AO9" s="26"/>
      <c r="AP9" s="26"/>
    </row>
    <row r="10" spans="1:42">
      <c r="D10" s="52" t="s">
        <v>23</v>
      </c>
      <c r="E10" s="52"/>
      <c r="F10" s="52"/>
      <c r="R10" s="52" t="s">
        <v>23</v>
      </c>
      <c r="S10" s="52"/>
      <c r="T10" s="52"/>
      <c r="X10" s="52" t="s">
        <v>23</v>
      </c>
      <c r="Y10" s="52"/>
      <c r="Z10" s="52"/>
      <c r="AE10" s="52" t="s">
        <v>23</v>
      </c>
      <c r="AF10" s="52"/>
      <c r="AG10" s="52"/>
      <c r="AJ10" s="52" t="s">
        <v>23</v>
      </c>
      <c r="AK10" s="52"/>
      <c r="AL10" s="52"/>
      <c r="AN10" s="52" t="s">
        <v>23</v>
      </c>
      <c r="AO10" s="52"/>
      <c r="AP10" s="52"/>
    </row>
    <row r="11" spans="1:42">
      <c r="D11" s="2">
        <v>1</v>
      </c>
      <c r="E11" s="2">
        <v>2</v>
      </c>
      <c r="F11" s="2">
        <v>3</v>
      </c>
      <c r="R11" s="26">
        <v>1</v>
      </c>
      <c r="S11" s="26">
        <v>2</v>
      </c>
      <c r="T11" s="26">
        <v>3</v>
      </c>
      <c r="X11" s="26">
        <v>1</v>
      </c>
      <c r="Y11" s="26">
        <v>2</v>
      </c>
      <c r="Z11" s="26">
        <v>3</v>
      </c>
      <c r="AE11" s="26">
        <v>1</v>
      </c>
      <c r="AF11" s="26">
        <v>2</v>
      </c>
      <c r="AG11" s="26">
        <v>3</v>
      </c>
      <c r="AJ11" s="2">
        <v>1</v>
      </c>
      <c r="AK11" s="2">
        <v>2</v>
      </c>
      <c r="AL11" s="2">
        <v>3</v>
      </c>
      <c r="AN11" s="2">
        <v>1</v>
      </c>
      <c r="AO11" s="2">
        <v>2</v>
      </c>
      <c r="AP11" s="2">
        <v>3</v>
      </c>
    </row>
    <row r="12" spans="1:42">
      <c r="A12">
        <v>1971</v>
      </c>
      <c r="B12" s="55" t="s">
        <v>24</v>
      </c>
      <c r="C12" s="21">
        <v>1</v>
      </c>
      <c r="D12" s="4">
        <v>1</v>
      </c>
      <c r="E12" s="4">
        <v>10</v>
      </c>
      <c r="F12" s="4">
        <v>2</v>
      </c>
      <c r="G12" s="12">
        <f>PRODUCT(D12:F12)</f>
        <v>20</v>
      </c>
      <c r="I12" s="18">
        <f>G15-G8</f>
        <v>0</v>
      </c>
      <c r="J12" s="17">
        <f>G15/G8</f>
        <v>1</v>
      </c>
      <c r="L12" s="14">
        <f>G15</f>
        <v>80</v>
      </c>
      <c r="M12" s="15">
        <f>G12</f>
        <v>20</v>
      </c>
      <c r="N12" s="16">
        <f>M12/L$12</f>
        <v>0.25</v>
      </c>
      <c r="P12" s="55" t="s">
        <v>2</v>
      </c>
      <c r="Q12" s="21">
        <v>1</v>
      </c>
      <c r="R12" s="4">
        <f t="shared" ref="R12:T13" si="3">LN(D12) - LN(D5)</f>
        <v>0</v>
      </c>
      <c r="S12" s="4">
        <f t="shared" si="3"/>
        <v>0</v>
      </c>
      <c r="T12" s="4">
        <f t="shared" si="3"/>
        <v>0</v>
      </c>
      <c r="V12" s="55" t="s">
        <v>2</v>
      </c>
      <c r="W12" s="21">
        <v>1</v>
      </c>
      <c r="X12" s="4">
        <f t="shared" ref="X12:Z13" si="4">$M12*R12</f>
        <v>0</v>
      </c>
      <c r="Y12" s="4">
        <f t="shared" si="4"/>
        <v>0</v>
      </c>
      <c r="Z12" s="4">
        <f t="shared" si="4"/>
        <v>0</v>
      </c>
      <c r="AC12" s="55" t="s">
        <v>2</v>
      </c>
      <c r="AD12" s="21">
        <v>1</v>
      </c>
      <c r="AE12" s="4">
        <f t="shared" ref="AE12:AG13" si="5">$N12*R12</f>
        <v>0</v>
      </c>
      <c r="AF12" s="4">
        <f t="shared" si="5"/>
        <v>0</v>
      </c>
      <c r="AG12" s="4">
        <f t="shared" si="5"/>
        <v>0</v>
      </c>
    </row>
    <row r="13" spans="1:42">
      <c r="B13" s="55"/>
      <c r="C13" s="21">
        <v>2</v>
      </c>
      <c r="D13" s="4">
        <v>4</v>
      </c>
      <c r="E13" s="4">
        <v>5</v>
      </c>
      <c r="F13" s="4">
        <v>3</v>
      </c>
      <c r="G13" s="12">
        <f>PRODUCT(D13:F13)</f>
        <v>60</v>
      </c>
      <c r="M13" s="15">
        <f>G13</f>
        <v>60</v>
      </c>
      <c r="N13" s="16">
        <f>M13/L$12</f>
        <v>0.75</v>
      </c>
      <c r="P13" s="55"/>
      <c r="Q13" s="21">
        <v>2</v>
      </c>
      <c r="R13" s="4">
        <f t="shared" si="3"/>
        <v>0</v>
      </c>
      <c r="S13" s="4">
        <f t="shared" si="3"/>
        <v>0</v>
      </c>
      <c r="T13" s="4">
        <f t="shared" si="3"/>
        <v>0</v>
      </c>
      <c r="V13" s="55"/>
      <c r="W13" s="21">
        <v>2</v>
      </c>
      <c r="X13" s="4">
        <f t="shared" si="4"/>
        <v>0</v>
      </c>
      <c r="Y13" s="4">
        <f t="shared" si="4"/>
        <v>0</v>
      </c>
      <c r="Z13" s="4">
        <f t="shared" si="4"/>
        <v>0</v>
      </c>
      <c r="AC13" s="55"/>
      <c r="AD13" s="21">
        <v>2</v>
      </c>
      <c r="AE13" s="4">
        <f t="shared" si="5"/>
        <v>0</v>
      </c>
      <c r="AF13" s="4">
        <f t="shared" si="5"/>
        <v>0</v>
      </c>
      <c r="AG13" s="4">
        <f t="shared" si="5"/>
        <v>0</v>
      </c>
    </row>
    <row r="14" spans="1:42">
      <c r="D14" s="54" t="s">
        <v>3</v>
      </c>
      <c r="E14" s="54"/>
      <c r="F14" s="54"/>
      <c r="G14" s="7" t="s">
        <v>4</v>
      </c>
      <c r="R14" s="54" t="s">
        <v>9</v>
      </c>
      <c r="S14" s="54"/>
      <c r="T14" s="54"/>
      <c r="X14" s="54" t="s">
        <v>26</v>
      </c>
      <c r="Y14" s="54"/>
      <c r="Z14" s="54"/>
      <c r="AE14" s="54" t="s">
        <v>27</v>
      </c>
      <c r="AF14" s="54"/>
      <c r="AG14" s="54"/>
    </row>
    <row r="15" spans="1:42">
      <c r="D15" s="3"/>
      <c r="E15" s="3"/>
      <c r="G15" s="13">
        <f>SUM(G12:G13)</f>
        <v>80</v>
      </c>
      <c r="K15" s="3"/>
      <c r="X15" s="4">
        <f>SUM(X12:X13)</f>
        <v>0</v>
      </c>
      <c r="Y15" s="4">
        <f t="shared" ref="Y15:Z15" si="6">SUM(Y12:Y13)</f>
        <v>0</v>
      </c>
      <c r="Z15" s="4">
        <f t="shared" si="6"/>
        <v>0</v>
      </c>
      <c r="AA15" s="18">
        <f>SUM(X15:Z15)</f>
        <v>0</v>
      </c>
      <c r="AE15" s="4">
        <f>EXP(SUM(AE12:AE13))</f>
        <v>1</v>
      </c>
      <c r="AF15" s="4">
        <f t="shared" ref="AF15:AG15" si="7">EXP(SUM(AF12:AF13))</f>
        <v>1</v>
      </c>
      <c r="AG15" s="4">
        <f t="shared" si="7"/>
        <v>1</v>
      </c>
      <c r="AH15" s="17">
        <f>PRODUCT(AE15:AG15)</f>
        <v>1</v>
      </c>
      <c r="AJ15" s="4">
        <f>X15</f>
        <v>0</v>
      </c>
      <c r="AK15" s="4">
        <f t="shared" ref="AK15" si="8">Y15</f>
        <v>0</v>
      </c>
      <c r="AL15" s="4">
        <f t="shared" ref="AL15" si="9">Z15</f>
        <v>0</v>
      </c>
      <c r="AN15" s="4">
        <f>AE15</f>
        <v>1</v>
      </c>
      <c r="AO15" s="4">
        <f t="shared" ref="AO15" si="10">AF15</f>
        <v>1</v>
      </c>
      <c r="AP15" s="4">
        <f t="shared" ref="AP15" si="11">AG15</f>
        <v>1</v>
      </c>
    </row>
    <row r="16" spans="1:42">
      <c r="D16" s="2"/>
      <c r="E16" s="2"/>
      <c r="G16" s="8" t="s">
        <v>0</v>
      </c>
      <c r="X16" s="52" t="s">
        <v>12</v>
      </c>
      <c r="Y16" s="52"/>
      <c r="Z16" s="52"/>
      <c r="AA16" s="26" t="s">
        <v>5</v>
      </c>
      <c r="AE16" s="54" t="s">
        <v>11</v>
      </c>
      <c r="AF16" s="54"/>
      <c r="AG16" s="54"/>
      <c r="AH16" s="26" t="s">
        <v>11</v>
      </c>
    </row>
    <row r="17" spans="1:42">
      <c r="D17" s="52" t="s">
        <v>23</v>
      </c>
      <c r="E17" s="52"/>
      <c r="F17" s="52"/>
      <c r="H17" s="9"/>
      <c r="K17" s="9"/>
      <c r="R17" s="52" t="s">
        <v>23</v>
      </c>
      <c r="S17" s="52"/>
      <c r="T17" s="52"/>
      <c r="X17" s="52" t="s">
        <v>23</v>
      </c>
      <c r="Y17" s="52"/>
      <c r="Z17" s="52"/>
      <c r="AE17" s="52" t="s">
        <v>23</v>
      </c>
      <c r="AF17" s="52"/>
      <c r="AG17" s="52"/>
    </row>
    <row r="18" spans="1:42">
      <c r="D18" s="2">
        <v>1</v>
      </c>
      <c r="E18" s="2">
        <v>2</v>
      </c>
      <c r="F18" s="2">
        <v>3</v>
      </c>
      <c r="H18" s="9"/>
      <c r="K18" s="9"/>
      <c r="R18" s="2">
        <v>1</v>
      </c>
      <c r="S18" s="2">
        <v>2</v>
      </c>
      <c r="T18" s="2">
        <v>3</v>
      </c>
      <c r="X18" s="2">
        <v>1</v>
      </c>
      <c r="Y18" s="2">
        <v>2</v>
      </c>
      <c r="Z18" s="2">
        <v>3</v>
      </c>
      <c r="AE18" s="2">
        <v>1</v>
      </c>
      <c r="AF18" s="2">
        <v>2</v>
      </c>
      <c r="AG18" s="2">
        <v>3</v>
      </c>
    </row>
    <row r="19" spans="1:42" ht="16" customHeight="1">
      <c r="A19">
        <v>1972</v>
      </c>
      <c r="B19" s="55" t="s">
        <v>24</v>
      </c>
      <c r="C19" s="21">
        <v>1</v>
      </c>
      <c r="D19" s="4">
        <v>4</v>
      </c>
      <c r="E19" s="4">
        <v>5</v>
      </c>
      <c r="F19" s="4">
        <v>3</v>
      </c>
      <c r="G19" s="12">
        <f>PRODUCT(D19:F19)</f>
        <v>60</v>
      </c>
      <c r="H19" s="9"/>
      <c r="I19" s="18">
        <f>G22-G15</f>
        <v>100</v>
      </c>
      <c r="J19" s="17">
        <f>G22/G15</f>
        <v>2.25</v>
      </c>
      <c r="K19" s="9"/>
      <c r="L19" s="14">
        <f>(G22-G15) / (LN(G22) - LN(G15))</f>
        <v>123.31517311882152</v>
      </c>
      <c r="M19" s="15">
        <f>(G19-G12) / (LN(G19) - LN(G12))</f>
        <v>36.409569065073498</v>
      </c>
      <c r="N19" s="16">
        <f>M19/L$19</f>
        <v>0.29525619714283424</v>
      </c>
      <c r="P19" s="55" t="s">
        <v>2</v>
      </c>
      <c r="Q19" s="21">
        <v>1</v>
      </c>
      <c r="R19" s="4">
        <f t="shared" ref="R19:T20" si="12">LN(D19) - LN(D12)</f>
        <v>1.3862943611198906</v>
      </c>
      <c r="S19" s="4">
        <f t="shared" si="12"/>
        <v>-0.69314718055994562</v>
      </c>
      <c r="T19" s="4">
        <f t="shared" si="12"/>
        <v>0.4054651081081645</v>
      </c>
      <c r="V19" s="55" t="s">
        <v>2</v>
      </c>
      <c r="W19" s="21">
        <v>1</v>
      </c>
      <c r="X19" s="4">
        <f t="shared" ref="X19:Z20" si="13">$M19*R19</f>
        <v>50.474380285716599</v>
      </c>
      <c r="Y19" s="4">
        <f t="shared" si="13"/>
        <v>-25.23719014285831</v>
      </c>
      <c r="Z19" s="4">
        <f>$M19*T19</f>
        <v>14.762809857141708</v>
      </c>
      <c r="AC19" s="55" t="s">
        <v>2</v>
      </c>
      <c r="AD19" s="21">
        <v>1</v>
      </c>
      <c r="AE19" s="4">
        <f t="shared" ref="AE19:AG20" si="14">$N19*R19</f>
        <v>0.40931200118481387</v>
      </c>
      <c r="AF19" s="4">
        <f t="shared" si="14"/>
        <v>-0.20465600059240702</v>
      </c>
      <c r="AG19" s="4">
        <f t="shared" si="14"/>
        <v>0.11971608589412482</v>
      </c>
      <c r="AJ19" s="2"/>
      <c r="AK19" s="2"/>
    </row>
    <row r="20" spans="1:42">
      <c r="B20" s="55"/>
      <c r="C20" s="21">
        <v>2</v>
      </c>
      <c r="D20" s="4">
        <v>5</v>
      </c>
      <c r="E20" s="4">
        <v>6</v>
      </c>
      <c r="F20" s="4">
        <v>4</v>
      </c>
      <c r="G20" s="12">
        <f>PRODUCT(D20:F20)</f>
        <v>120</v>
      </c>
      <c r="H20" s="9"/>
      <c r="K20" s="9"/>
      <c r="M20" s="15">
        <f>(G20-G13) / (LN(G20) - LN(G13))</f>
        <v>86.561702453337787</v>
      </c>
      <c r="N20" s="16">
        <f>M20/L$19</f>
        <v>0.70195500086538765</v>
      </c>
      <c r="P20" s="55"/>
      <c r="Q20" s="21">
        <v>2</v>
      </c>
      <c r="R20" s="4">
        <f t="shared" si="12"/>
        <v>0.22314355131420971</v>
      </c>
      <c r="S20" s="4">
        <f t="shared" si="12"/>
        <v>0.18232155679395468</v>
      </c>
      <c r="T20" s="4">
        <f t="shared" si="12"/>
        <v>0.28768207245178079</v>
      </c>
      <c r="V20" s="55"/>
      <c r="W20" s="21">
        <v>2</v>
      </c>
      <c r="X20" s="4">
        <f t="shared" si="13"/>
        <v>19.315685693241733</v>
      </c>
      <c r="Y20" s="4">
        <f t="shared" si="13"/>
        <v>15.782064350027632</v>
      </c>
      <c r="Z20" s="4">
        <f t="shared" si="13"/>
        <v>24.902249956730611</v>
      </c>
      <c r="AC20" s="55"/>
      <c r="AD20" s="21">
        <v>2</v>
      </c>
      <c r="AE20" s="4">
        <f t="shared" si="14"/>
        <v>0.15663673175587176</v>
      </c>
      <c r="AF20" s="4">
        <f t="shared" si="14"/>
        <v>0.12798152855707928</v>
      </c>
      <c r="AG20" s="4">
        <f t="shared" si="14"/>
        <v>0.2019398694168463</v>
      </c>
      <c r="AJ20" s="2"/>
      <c r="AK20" s="2"/>
    </row>
    <row r="21" spans="1:42">
      <c r="D21" s="54" t="s">
        <v>3</v>
      </c>
      <c r="E21" s="54"/>
      <c r="F21" s="54"/>
      <c r="G21" s="7" t="s">
        <v>4</v>
      </c>
      <c r="H21" s="9"/>
      <c r="K21" s="9"/>
      <c r="N21" s="2"/>
      <c r="R21" s="54" t="s">
        <v>9</v>
      </c>
      <c r="S21" s="54"/>
      <c r="T21" s="54"/>
      <c r="X21" s="54" t="s">
        <v>26</v>
      </c>
      <c r="Y21" s="54"/>
      <c r="Z21" s="54"/>
      <c r="AE21" s="54" t="s">
        <v>27</v>
      </c>
      <c r="AF21" s="54"/>
      <c r="AG21" s="54"/>
      <c r="AJ21" s="2"/>
      <c r="AK21" s="2"/>
    </row>
    <row r="22" spans="1:42">
      <c r="A22" s="9"/>
      <c r="B22" s="11"/>
      <c r="C22" s="9"/>
      <c r="D22" s="8"/>
      <c r="E22" s="8"/>
      <c r="F22" s="9"/>
      <c r="G22" s="13">
        <f>SUM(G19:G20)</f>
        <v>180</v>
      </c>
      <c r="H22" s="9"/>
      <c r="K22" s="9"/>
      <c r="N22" s="2"/>
      <c r="X22" s="4">
        <f>SUM(X19:X20)</f>
        <v>69.790065978958324</v>
      </c>
      <c r="Y22" s="4">
        <f t="shared" ref="Y22:Z22" si="15">SUM(Y19:Y20)</f>
        <v>-9.4551257928306782</v>
      </c>
      <c r="Z22" s="4">
        <f t="shared" si="15"/>
        <v>39.665059813872318</v>
      </c>
      <c r="AA22" s="18">
        <f>SUM(X22:Z22)</f>
        <v>99.999999999999972</v>
      </c>
      <c r="AB22" s="19"/>
      <c r="AE22" s="4">
        <f>EXP(SUM(AE19:AE20))</f>
        <v>1.7611178208755378</v>
      </c>
      <c r="AF22" s="4">
        <f t="shared" ref="AF22:AG22" si="16">EXP(SUM(AF19:AF20))</f>
        <v>0.92619130570893327</v>
      </c>
      <c r="AG22" s="4">
        <f t="shared" si="16"/>
        <v>1.3794101155854785</v>
      </c>
      <c r="AH22" s="17">
        <f>PRODUCT(AE22:AG22)</f>
        <v>2.2500000000000004</v>
      </c>
      <c r="AJ22" s="4">
        <f>X22</f>
        <v>69.790065978958324</v>
      </c>
      <c r="AK22" s="4">
        <f t="shared" ref="AK22:AL22" si="17">Y22</f>
        <v>-9.4551257928306782</v>
      </c>
      <c r="AL22" s="4">
        <f t="shared" si="17"/>
        <v>39.665059813872318</v>
      </c>
      <c r="AN22" s="4">
        <f>AE22</f>
        <v>1.7611178208755378</v>
      </c>
      <c r="AO22" s="4">
        <f t="shared" ref="AO22:AP22" si="18">AF22</f>
        <v>0.92619130570893327</v>
      </c>
      <c r="AP22" s="4">
        <f t="shared" si="18"/>
        <v>1.3794101155854785</v>
      </c>
    </row>
    <row r="23" spans="1:42">
      <c r="A23" s="9"/>
      <c r="B23" s="9"/>
      <c r="C23" s="9"/>
      <c r="D23" s="8"/>
      <c r="E23" s="8"/>
      <c r="F23" s="9"/>
      <c r="G23" s="8" t="s">
        <v>0</v>
      </c>
      <c r="H23" s="9"/>
      <c r="K23" s="9"/>
      <c r="N23" s="2"/>
      <c r="X23" s="52" t="s">
        <v>12</v>
      </c>
      <c r="Y23" s="52"/>
      <c r="Z23" s="52"/>
      <c r="AA23" s="2" t="s">
        <v>5</v>
      </c>
      <c r="AB23" s="8"/>
      <c r="AE23" s="54" t="s">
        <v>11</v>
      </c>
      <c r="AF23" s="54"/>
      <c r="AG23" s="54"/>
      <c r="AH23" s="2" t="s">
        <v>11</v>
      </c>
      <c r="AJ23" s="2"/>
      <c r="AK23" s="2"/>
    </row>
    <row r="24" spans="1:42">
      <c r="D24" s="52" t="s">
        <v>23</v>
      </c>
      <c r="E24" s="52"/>
      <c r="F24" s="52"/>
      <c r="H24" s="9"/>
      <c r="I24" s="9"/>
      <c r="J24" s="9"/>
      <c r="K24" s="9"/>
      <c r="N24" s="26"/>
      <c r="R24" s="52" t="s">
        <v>23</v>
      </c>
      <c r="S24" s="52"/>
      <c r="T24" s="52"/>
      <c r="X24" s="52" t="s">
        <v>23</v>
      </c>
      <c r="Y24" s="52"/>
      <c r="Z24" s="52"/>
      <c r="AE24" s="52" t="s">
        <v>23</v>
      </c>
      <c r="AF24" s="52"/>
      <c r="AG24" s="52"/>
      <c r="AJ24" s="26"/>
      <c r="AK24" s="26"/>
    </row>
    <row r="25" spans="1:42">
      <c r="D25" s="2">
        <v>1</v>
      </c>
      <c r="E25" s="2">
        <v>2</v>
      </c>
      <c r="F25" s="2">
        <v>3</v>
      </c>
      <c r="H25" s="9"/>
      <c r="I25" s="9"/>
      <c r="J25" s="9"/>
      <c r="K25" s="9"/>
      <c r="N25" s="26"/>
      <c r="R25" s="26">
        <v>1</v>
      </c>
      <c r="S25" s="26">
        <v>2</v>
      </c>
      <c r="T25" s="26">
        <v>3</v>
      </c>
      <c r="X25" s="26">
        <v>1</v>
      </c>
      <c r="Y25" s="26">
        <v>2</v>
      </c>
      <c r="Z25" s="26">
        <v>3</v>
      </c>
      <c r="AE25" s="26">
        <v>1</v>
      </c>
      <c r="AF25" s="26">
        <v>2</v>
      </c>
      <c r="AG25" s="26">
        <v>3</v>
      </c>
      <c r="AJ25" s="26"/>
      <c r="AK25" s="26"/>
    </row>
    <row r="26" spans="1:42" ht="16" customHeight="1">
      <c r="A26">
        <v>1973</v>
      </c>
      <c r="B26" s="55" t="s">
        <v>24</v>
      </c>
      <c r="C26" s="21">
        <v>1</v>
      </c>
      <c r="D26" s="4">
        <v>8</v>
      </c>
      <c r="E26" s="4">
        <v>2</v>
      </c>
      <c r="F26" s="4">
        <v>4</v>
      </c>
      <c r="G26" s="12">
        <f>PRODUCT(D26:F26)</f>
        <v>64</v>
      </c>
      <c r="H26" s="9"/>
      <c r="I26" s="18">
        <f>G29-G22</f>
        <v>59</v>
      </c>
      <c r="J26" s="17">
        <f>G29/G22</f>
        <v>1.3277777777777777</v>
      </c>
      <c r="K26" s="9"/>
      <c r="L26" s="14">
        <f>(G29-G22) / (LN(G29) - LN(G22))</f>
        <v>208.10795576717257</v>
      </c>
      <c r="M26" s="15">
        <f>(G26-G19) / (LN(G26) - LN(G19))</f>
        <v>61.978488652901611</v>
      </c>
      <c r="N26" s="16">
        <f>M26/L$26</f>
        <v>0.29781892972050539</v>
      </c>
      <c r="P26" s="55" t="s">
        <v>2</v>
      </c>
      <c r="Q26" s="21">
        <v>1</v>
      </c>
      <c r="R26" s="4">
        <f t="shared" ref="R26:T27" si="19">LN(D26) - LN(D19)</f>
        <v>0.69314718055994518</v>
      </c>
      <c r="S26" s="4">
        <f t="shared" si="19"/>
        <v>-0.916290731874155</v>
      </c>
      <c r="T26" s="4">
        <f t="shared" si="19"/>
        <v>0.28768207245178079</v>
      </c>
      <c r="V26" s="55" t="s">
        <v>2</v>
      </c>
      <c r="W26" s="21">
        <v>1</v>
      </c>
      <c r="X26" s="4">
        <f t="shared" ref="X26:Z27" si="20">$M26*R26</f>
        <v>42.960214665125307</v>
      </c>
      <c r="Y26" s="4">
        <f t="shared" si="20"/>
        <v>-56.790314728221226</v>
      </c>
      <c r="Z26" s="4">
        <f t="shared" si="20"/>
        <v>17.830100063095916</v>
      </c>
      <c r="AC26" s="55" t="s">
        <v>2</v>
      </c>
      <c r="AD26" s="21">
        <v>1</v>
      </c>
      <c r="AE26" s="4">
        <f t="shared" ref="AE26:AG27" si="21">$N26*R26</f>
        <v>0.20643235145314878</v>
      </c>
      <c r="AF26" s="4">
        <f t="shared" si="21"/>
        <v>-0.2728887250795794</v>
      </c>
      <c r="AG26" s="4">
        <f t="shared" si="21"/>
        <v>8.5677166917366238E-2</v>
      </c>
      <c r="AJ26" s="26"/>
      <c r="AK26" s="26"/>
    </row>
    <row r="27" spans="1:42">
      <c r="B27" s="55"/>
      <c r="C27" s="21">
        <v>2</v>
      </c>
      <c r="D27" s="4">
        <v>5</v>
      </c>
      <c r="E27" s="4">
        <v>7</v>
      </c>
      <c r="F27" s="4">
        <v>5</v>
      </c>
      <c r="G27" s="12">
        <f>PRODUCT(D27:F27)</f>
        <v>175</v>
      </c>
      <c r="H27" s="9"/>
      <c r="I27" s="9"/>
      <c r="J27" s="9"/>
      <c r="K27" s="9"/>
      <c r="M27" s="15">
        <f>(G27-G20) / (LN(G27) - LN(G20))</f>
        <v>145.77482362664972</v>
      </c>
      <c r="N27" s="16">
        <f>M27/L$26</f>
        <v>0.70047693798760857</v>
      </c>
      <c r="P27" s="55"/>
      <c r="Q27" s="21">
        <v>2</v>
      </c>
      <c r="R27" s="4">
        <f t="shared" si="19"/>
        <v>0</v>
      </c>
      <c r="S27" s="4">
        <f t="shared" si="19"/>
        <v>0.15415067982725827</v>
      </c>
      <c r="T27" s="4">
        <f t="shared" si="19"/>
        <v>0.22314355131420971</v>
      </c>
      <c r="V27" s="55"/>
      <c r="W27" s="21">
        <v>2</v>
      </c>
      <c r="X27" s="4">
        <f t="shared" si="20"/>
        <v>0</v>
      </c>
      <c r="Y27" s="4">
        <f t="shared" si="20"/>
        <v>22.471288163746728</v>
      </c>
      <c r="Z27" s="4">
        <f t="shared" si="20"/>
        <v>32.52871183625318</v>
      </c>
      <c r="AC27" s="55"/>
      <c r="AD27" s="21">
        <v>2</v>
      </c>
      <c r="AE27" s="4">
        <f t="shared" si="21"/>
        <v>0</v>
      </c>
      <c r="AF27" s="4">
        <f t="shared" si="21"/>
        <v>0.1079789961941061</v>
      </c>
      <c r="AG27" s="4">
        <f t="shared" si="21"/>
        <v>0.15630691155625842</v>
      </c>
      <c r="AJ27" s="26"/>
      <c r="AK27" s="26"/>
    </row>
    <row r="28" spans="1:42">
      <c r="D28" s="54" t="s">
        <v>3</v>
      </c>
      <c r="E28" s="54"/>
      <c r="F28" s="54"/>
      <c r="G28" s="7" t="s">
        <v>4</v>
      </c>
      <c r="H28" s="9"/>
      <c r="I28" s="9"/>
      <c r="J28" s="9"/>
      <c r="K28" s="9"/>
      <c r="R28" s="54" t="s">
        <v>9</v>
      </c>
      <c r="S28" s="54"/>
      <c r="T28" s="54"/>
      <c r="X28" s="54" t="s">
        <v>26</v>
      </c>
      <c r="Y28" s="54"/>
      <c r="Z28" s="54"/>
      <c r="AE28" s="54" t="s">
        <v>27</v>
      </c>
      <c r="AF28" s="54"/>
      <c r="AG28" s="54"/>
      <c r="AJ28" s="26"/>
      <c r="AK28" s="26"/>
    </row>
    <row r="29" spans="1:42">
      <c r="A29" s="9"/>
      <c r="B29" s="9"/>
      <c r="C29" s="9"/>
      <c r="D29" s="8"/>
      <c r="E29" s="8"/>
      <c r="F29" s="9"/>
      <c r="G29" s="13">
        <f>SUM(G26:G27)</f>
        <v>239</v>
      </c>
      <c r="H29" s="9"/>
      <c r="I29" s="9"/>
      <c r="J29" s="9"/>
      <c r="K29" s="9"/>
      <c r="X29" s="4">
        <f>SUM(X26:X27)</f>
        <v>42.960214665125307</v>
      </c>
      <c r="Y29" s="4">
        <f t="shared" ref="Y29:Z29" si="22">SUM(Y26:Y27)</f>
        <v>-34.319026564474498</v>
      </c>
      <c r="Z29" s="4">
        <f t="shared" si="22"/>
        <v>50.358811899349092</v>
      </c>
      <c r="AA29" s="18">
        <f>SUM(X29:Z29)</f>
        <v>58.999999999999901</v>
      </c>
      <c r="AB29" s="19"/>
      <c r="AE29" s="4">
        <f>EXP(SUM(AE26:AE27))</f>
        <v>1.2292845720892271</v>
      </c>
      <c r="AF29" s="4">
        <f t="shared" ref="AF29:AG29" si="23">EXP(SUM(AF26:AF27))</f>
        <v>0.84797024785237751</v>
      </c>
      <c r="AG29" s="4">
        <f t="shared" si="23"/>
        <v>1.2737739122298066</v>
      </c>
      <c r="AH29" s="17">
        <f>PRODUCT(AE29:AG29)</f>
        <v>1.3277777777777777</v>
      </c>
      <c r="AJ29" s="4">
        <f>AJ22+X29</f>
        <v>112.75028064408363</v>
      </c>
      <c r="AK29" s="4">
        <f t="shared" ref="AK29:AL29" si="24">AK22+Y29</f>
        <v>-43.774152357305177</v>
      </c>
      <c r="AL29" s="4">
        <f t="shared" si="24"/>
        <v>90.023871713221411</v>
      </c>
      <c r="AN29" s="4">
        <f>AN22*AE29</f>
        <v>2.1649149668336976</v>
      </c>
      <c r="AO29" s="4">
        <f t="shared" ref="AO29:AP29" si="25">AO22*AF29</f>
        <v>0.78538267106072124</v>
      </c>
      <c r="AP29" s="4">
        <f t="shared" si="25"/>
        <v>1.7570566194986847</v>
      </c>
    </row>
    <row r="30" spans="1:42">
      <c r="A30" s="9"/>
      <c r="B30" s="9"/>
      <c r="C30" s="9"/>
      <c r="D30" s="8"/>
      <c r="E30" s="8"/>
      <c r="F30" s="9"/>
      <c r="G30" s="8" t="s">
        <v>0</v>
      </c>
      <c r="H30" s="9"/>
      <c r="I30" s="9"/>
      <c r="J30" s="9"/>
      <c r="K30" s="9"/>
      <c r="X30" s="52" t="s">
        <v>12</v>
      </c>
      <c r="Y30" s="52"/>
      <c r="Z30" s="52"/>
      <c r="AA30" s="26" t="s">
        <v>5</v>
      </c>
      <c r="AB30" s="8"/>
      <c r="AE30" s="54" t="s">
        <v>11</v>
      </c>
      <c r="AF30" s="54"/>
      <c r="AG30" s="54"/>
      <c r="AH30" s="26" t="s">
        <v>11</v>
      </c>
      <c r="AJ30" s="26"/>
      <c r="AK30" s="26"/>
    </row>
    <row r="31" spans="1:42">
      <c r="D31" s="52" t="s">
        <v>23</v>
      </c>
      <c r="E31" s="52"/>
      <c r="F31" s="52"/>
      <c r="H31" s="9"/>
      <c r="I31" s="9"/>
      <c r="J31" s="9"/>
      <c r="K31" s="9"/>
      <c r="N31" s="26"/>
      <c r="R31" s="52" t="s">
        <v>23</v>
      </c>
      <c r="S31" s="52"/>
      <c r="T31" s="52"/>
      <c r="X31" s="52" t="s">
        <v>23</v>
      </c>
      <c r="Y31" s="52"/>
      <c r="Z31" s="52"/>
      <c r="AE31" s="52" t="s">
        <v>23</v>
      </c>
      <c r="AF31" s="52"/>
      <c r="AG31" s="52"/>
      <c r="AJ31" s="26"/>
      <c r="AK31" s="26"/>
    </row>
    <row r="32" spans="1:42">
      <c r="D32" s="2">
        <v>1</v>
      </c>
      <c r="E32" s="2">
        <v>2</v>
      </c>
      <c r="F32" s="2">
        <v>3</v>
      </c>
      <c r="H32" s="9"/>
      <c r="I32" s="9"/>
      <c r="J32" s="9"/>
      <c r="K32" s="9"/>
      <c r="N32" s="26"/>
      <c r="R32" s="26">
        <v>1</v>
      </c>
      <c r="S32" s="26">
        <v>2</v>
      </c>
      <c r="T32" s="26">
        <v>3</v>
      </c>
      <c r="X32" s="26">
        <v>1</v>
      </c>
      <c r="Y32" s="26">
        <v>2</v>
      </c>
      <c r="Z32" s="26">
        <v>3</v>
      </c>
      <c r="AE32" s="26">
        <v>1</v>
      </c>
      <c r="AF32" s="26">
        <v>2</v>
      </c>
      <c r="AG32" s="26">
        <v>3</v>
      </c>
      <c r="AJ32" s="26"/>
      <c r="AK32" s="26"/>
    </row>
    <row r="33" spans="1:42" ht="16" customHeight="1">
      <c r="A33">
        <v>1974</v>
      </c>
      <c r="B33" s="55" t="s">
        <v>24</v>
      </c>
      <c r="C33" s="21">
        <v>1</v>
      </c>
      <c r="D33" s="4">
        <v>10</v>
      </c>
      <c r="E33" s="4">
        <v>1</v>
      </c>
      <c r="F33" s="4">
        <v>5</v>
      </c>
      <c r="G33" s="12">
        <f>PRODUCT(D33:F33)</f>
        <v>50</v>
      </c>
      <c r="H33" s="9"/>
      <c r="I33" s="18">
        <f>G36-G29</f>
        <v>99</v>
      </c>
      <c r="J33" s="17">
        <f>G36/G29</f>
        <v>1.4142259414225942</v>
      </c>
      <c r="K33" s="9"/>
      <c r="L33" s="14">
        <f>(G36-G29) / (LN(G36) - LN(G29))</f>
        <v>285.64640363823662</v>
      </c>
      <c r="M33" s="15">
        <f>(G33-G26) / (LN(G33) - LN(G26))</f>
        <v>56.712288666956283</v>
      </c>
      <c r="N33" s="16">
        <f>M33/L$33</f>
        <v>0.19854018095316492</v>
      </c>
      <c r="P33" s="55" t="s">
        <v>2</v>
      </c>
      <c r="Q33" s="21">
        <v>1</v>
      </c>
      <c r="R33" s="4">
        <f t="shared" ref="R33:T34" si="26">LN(D33) - LN(D26)</f>
        <v>0.22314355131421015</v>
      </c>
      <c r="S33" s="4">
        <f t="shared" si="26"/>
        <v>-0.69314718055994529</v>
      </c>
      <c r="T33" s="4">
        <f t="shared" si="26"/>
        <v>0.22314355131420971</v>
      </c>
      <c r="V33" s="55" t="s">
        <v>2</v>
      </c>
      <c r="W33" s="21">
        <v>1</v>
      </c>
      <c r="X33" s="4">
        <f t="shared" ref="X33:Z34" si="27">$M33*R33</f>
        <v>12.654981496301259</v>
      </c>
      <c r="Y33" s="4">
        <f t="shared" si="27"/>
        <v>-39.309962992602486</v>
      </c>
      <c r="Z33" s="4">
        <f t="shared" si="27"/>
        <v>12.654981496301232</v>
      </c>
      <c r="AC33" s="55" t="s">
        <v>2</v>
      </c>
      <c r="AD33" s="21">
        <v>1</v>
      </c>
      <c r="AE33" s="4">
        <f t="shared" ref="AE33:AG34" si="28">$N33*R33</f>
        <v>4.4302961056455127E-2</v>
      </c>
      <c r="AF33" s="4">
        <f t="shared" si="28"/>
        <v>-0.13761756665554761</v>
      </c>
      <c r="AG33" s="4">
        <f t="shared" si="28"/>
        <v>4.4302961056455037E-2</v>
      </c>
      <c r="AJ33" s="26"/>
      <c r="AK33" s="26"/>
    </row>
    <row r="34" spans="1:42">
      <c r="B34" s="55"/>
      <c r="C34" s="21">
        <v>2</v>
      </c>
      <c r="D34" s="4">
        <v>6</v>
      </c>
      <c r="E34" s="4">
        <v>8</v>
      </c>
      <c r="F34" s="4">
        <v>6</v>
      </c>
      <c r="G34" s="12">
        <f>PRODUCT(D34:F34)</f>
        <v>288</v>
      </c>
      <c r="H34" s="9"/>
      <c r="I34" s="9"/>
      <c r="J34" s="9"/>
      <c r="K34" s="9"/>
      <c r="M34" s="15">
        <f>(G34-G27) / (LN(G34) - LN(G27))</f>
        <v>226.82814674545895</v>
      </c>
      <c r="N34" s="16">
        <f>M34/L$33</f>
        <v>0.79408717861097466</v>
      </c>
      <c r="P34" s="55"/>
      <c r="Q34" s="21">
        <v>2</v>
      </c>
      <c r="R34" s="4">
        <f t="shared" si="26"/>
        <v>0.18232155679395468</v>
      </c>
      <c r="S34" s="4">
        <f t="shared" si="26"/>
        <v>0.13353139262452252</v>
      </c>
      <c r="T34" s="4">
        <f t="shared" si="26"/>
        <v>0.18232155679395468</v>
      </c>
      <c r="V34" s="55"/>
      <c r="W34" s="21">
        <v>2</v>
      </c>
      <c r="X34" s="4">
        <f t="shared" si="27"/>
        <v>41.355660839319683</v>
      </c>
      <c r="Y34" s="4">
        <f t="shared" si="27"/>
        <v>30.288678321360688</v>
      </c>
      <c r="Z34" s="4">
        <f t="shared" si="27"/>
        <v>41.355660839319683</v>
      </c>
      <c r="AC34" s="55"/>
      <c r="AD34" s="21">
        <v>2</v>
      </c>
      <c r="AE34" s="4">
        <f t="shared" si="28"/>
        <v>0.14477921063447205</v>
      </c>
      <c r="AF34" s="4">
        <f t="shared" si="28"/>
        <v>0.10603556682520139</v>
      </c>
      <c r="AG34" s="4">
        <f t="shared" si="28"/>
        <v>0.14477921063447205</v>
      </c>
      <c r="AJ34" s="26"/>
      <c r="AK34" s="26"/>
    </row>
    <row r="35" spans="1:42">
      <c r="D35" s="54" t="s">
        <v>3</v>
      </c>
      <c r="E35" s="54"/>
      <c r="F35" s="54"/>
      <c r="G35" s="7" t="s">
        <v>4</v>
      </c>
      <c r="H35" s="9"/>
      <c r="I35" s="9"/>
      <c r="J35" s="9"/>
      <c r="K35" s="9"/>
      <c r="R35" s="54" t="s">
        <v>9</v>
      </c>
      <c r="S35" s="54"/>
      <c r="T35" s="54"/>
      <c r="X35" s="54" t="s">
        <v>26</v>
      </c>
      <c r="Y35" s="54"/>
      <c r="Z35" s="54"/>
      <c r="AE35" s="54" t="s">
        <v>27</v>
      </c>
      <c r="AF35" s="54"/>
      <c r="AG35" s="54"/>
      <c r="AJ35" s="26"/>
      <c r="AK35" s="26"/>
    </row>
    <row r="36" spans="1:42">
      <c r="A36" s="9"/>
      <c r="B36" s="9"/>
      <c r="C36" s="9"/>
      <c r="D36" s="8"/>
      <c r="E36" s="8"/>
      <c r="F36" s="9"/>
      <c r="G36" s="13">
        <f>SUM(G33:G34)</f>
        <v>338</v>
      </c>
      <c r="J36" s="9"/>
      <c r="K36" s="9"/>
      <c r="L36" s="9"/>
      <c r="M36" s="9"/>
      <c r="N36" s="9"/>
      <c r="O36" s="9"/>
      <c r="P36" s="9"/>
      <c r="Q36" s="9"/>
      <c r="R36" s="9"/>
      <c r="S36" s="9"/>
      <c r="T36" s="9"/>
      <c r="U36" s="9"/>
      <c r="X36" s="4">
        <f>SUM(X33:X34)</f>
        <v>54.010642335620943</v>
      </c>
      <c r="Y36" s="4">
        <f t="shared" ref="Y36:Z36" si="29">SUM(Y33:Y34)</f>
        <v>-9.0212846712417978</v>
      </c>
      <c r="Z36" s="4">
        <f t="shared" si="29"/>
        <v>54.010642335620915</v>
      </c>
      <c r="AA36" s="18">
        <f>SUM(X36:Z36)</f>
        <v>99.000000000000057</v>
      </c>
      <c r="AB36" s="19"/>
      <c r="AE36" s="4">
        <f>EXP(SUM(AE33:AE34))</f>
        <v>1.2081402233292473</v>
      </c>
      <c r="AF36" s="4">
        <f t="shared" ref="AF36:AG36" si="30">EXP(SUM(AF33:AF34))</f>
        <v>0.96891150261734849</v>
      </c>
      <c r="AG36" s="4">
        <f t="shared" si="30"/>
        <v>1.2081402233292473</v>
      </c>
      <c r="AH36" s="17">
        <f>PRODUCT(AE36:AG36)</f>
        <v>1.4142259414225939</v>
      </c>
      <c r="AJ36" s="4">
        <f>AJ29+X36</f>
        <v>166.76092297970456</v>
      </c>
      <c r="AK36" s="4">
        <f t="shared" ref="AK36:AL36" si="31">AK29+Y36</f>
        <v>-52.795437028546971</v>
      </c>
      <c r="AL36" s="4">
        <f t="shared" si="31"/>
        <v>144.03451404884231</v>
      </c>
      <c r="AN36" s="4">
        <f>AN29*AE36</f>
        <v>2.6155208515192934</v>
      </c>
      <c r="AO36" s="4">
        <f t="shared" ref="AO36:AP36" si="32">AO29*AF36</f>
        <v>0.7609663039470701</v>
      </c>
      <c r="AP36" s="4">
        <f t="shared" si="32"/>
        <v>2.1227707766832733</v>
      </c>
    </row>
    <row r="37" spans="1:42">
      <c r="A37" s="9"/>
      <c r="B37" s="9"/>
      <c r="C37" s="9"/>
      <c r="D37" s="8"/>
      <c r="E37" s="8"/>
      <c r="F37" s="9"/>
      <c r="G37" s="8" t="s">
        <v>0</v>
      </c>
      <c r="J37" s="9"/>
      <c r="K37" s="9"/>
      <c r="L37" s="9"/>
      <c r="M37" s="9"/>
      <c r="N37" s="9"/>
      <c r="O37" s="9"/>
      <c r="P37" s="9"/>
      <c r="Q37" s="9"/>
      <c r="R37" s="9"/>
      <c r="S37" s="9"/>
      <c r="T37" s="9"/>
      <c r="U37" s="9"/>
      <c r="X37" s="52" t="s">
        <v>12</v>
      </c>
      <c r="Y37" s="52"/>
      <c r="Z37" s="52"/>
      <c r="AA37" s="26" t="s">
        <v>5</v>
      </c>
      <c r="AB37" s="8"/>
      <c r="AE37" s="54" t="s">
        <v>11</v>
      </c>
      <c r="AF37" s="54"/>
      <c r="AG37" s="54"/>
      <c r="AH37" s="26" t="s">
        <v>11</v>
      </c>
      <c r="AJ37" s="26"/>
      <c r="AK37" s="26"/>
    </row>
    <row r="38" spans="1:42">
      <c r="J38" s="9"/>
      <c r="K38" s="9"/>
      <c r="L38" s="9"/>
      <c r="M38" s="9"/>
      <c r="N38" s="9"/>
      <c r="O38" s="9"/>
      <c r="P38" s="9"/>
      <c r="Q38" s="9"/>
      <c r="R38" s="9"/>
      <c r="S38" s="9"/>
      <c r="T38" s="9"/>
      <c r="U38" s="9"/>
      <c r="V38" s="9"/>
      <c r="W38" s="9"/>
      <c r="X38" s="10"/>
      <c r="Y38" s="10"/>
      <c r="Z38" s="10"/>
      <c r="AA38" s="9"/>
      <c r="AC38" s="9"/>
      <c r="AD38" s="9"/>
      <c r="AE38" s="10"/>
      <c r="AF38" s="10"/>
      <c r="AG38" s="10"/>
      <c r="AH38" s="9"/>
      <c r="AI38" s="9"/>
      <c r="AJ38" s="8"/>
      <c r="AK38" s="8"/>
      <c r="AL38" s="9"/>
      <c r="AM38" s="9"/>
      <c r="AN38" s="9"/>
      <c r="AO38" s="9"/>
      <c r="AP38" s="9"/>
    </row>
    <row r="39" spans="1:42">
      <c r="J39" s="9"/>
      <c r="K39" s="9"/>
      <c r="L39" s="9"/>
      <c r="M39" s="9"/>
      <c r="N39" s="9"/>
      <c r="O39" s="9"/>
      <c r="P39" s="9"/>
      <c r="Q39" s="9"/>
      <c r="R39" s="9"/>
      <c r="S39" s="9"/>
      <c r="T39" s="9"/>
      <c r="U39" s="9"/>
      <c r="V39" s="9"/>
      <c r="W39" s="9"/>
      <c r="X39" s="8"/>
      <c r="Y39" s="8"/>
      <c r="Z39" s="8"/>
      <c r="AA39" s="9"/>
      <c r="AC39" s="9"/>
      <c r="AD39" s="9"/>
      <c r="AE39" s="8"/>
      <c r="AF39" s="8"/>
      <c r="AG39" s="8"/>
      <c r="AH39" s="9"/>
      <c r="AI39" s="9"/>
      <c r="AJ39" s="8"/>
      <c r="AK39" s="8"/>
      <c r="AL39" s="9"/>
      <c r="AM39" s="9"/>
      <c r="AN39" s="9"/>
      <c r="AO39" s="9"/>
      <c r="AP39" s="9"/>
    </row>
    <row r="40" spans="1:42" ht="16" customHeight="1">
      <c r="V40" s="23"/>
      <c r="W40" s="22"/>
      <c r="X40" s="8"/>
      <c r="Y40" s="8"/>
      <c r="Z40" s="8"/>
      <c r="AA40" s="9"/>
      <c r="AC40" s="23"/>
      <c r="AD40" s="22"/>
      <c r="AE40" s="8"/>
      <c r="AF40" s="8"/>
      <c r="AG40" s="8"/>
      <c r="AH40" s="9"/>
      <c r="AI40" s="9"/>
      <c r="AJ40" s="8"/>
      <c r="AK40" s="8"/>
      <c r="AL40" s="9"/>
      <c r="AM40" s="9"/>
      <c r="AN40" s="9"/>
      <c r="AO40" s="9"/>
      <c r="AP40" s="9"/>
    </row>
    <row r="41" spans="1:42">
      <c r="V41" s="23"/>
      <c r="W41" s="22"/>
      <c r="X41" s="8"/>
      <c r="Y41" s="8"/>
      <c r="Z41" s="8"/>
      <c r="AA41" s="9"/>
      <c r="AC41" s="23"/>
      <c r="AD41" s="22"/>
      <c r="AE41" s="8"/>
      <c r="AF41" s="8"/>
      <c r="AG41" s="8"/>
      <c r="AH41" s="9"/>
      <c r="AI41" s="9"/>
      <c r="AJ41" s="8"/>
      <c r="AK41" s="8"/>
      <c r="AL41" s="9"/>
      <c r="AM41" s="9"/>
      <c r="AN41" s="9"/>
      <c r="AO41" s="9"/>
      <c r="AP41" s="9"/>
    </row>
    <row r="42" spans="1:42">
      <c r="V42" s="9"/>
      <c r="W42" s="9"/>
      <c r="X42" s="24">
        <f>X22+X29+X36</f>
        <v>166.76092297970456</v>
      </c>
      <c r="Y42" s="24">
        <f t="shared" ref="Y42:AA42" si="33">Y22+Y29+Y36</f>
        <v>-52.795437028546971</v>
      </c>
      <c r="Z42" s="24">
        <f t="shared" si="33"/>
        <v>144.03451404884231</v>
      </c>
      <c r="AA42" s="24">
        <f t="shared" si="33"/>
        <v>257.99999999999994</v>
      </c>
      <c r="AC42" s="9"/>
      <c r="AD42" s="9"/>
      <c r="AE42" s="24">
        <f>AE22*AE29*AE36</f>
        <v>2.6155208515192934</v>
      </c>
      <c r="AF42" s="24">
        <f t="shared" ref="AF42:AH42" si="34">AF22*AF29*AF36</f>
        <v>0.7609663039470701</v>
      </c>
      <c r="AG42" s="24">
        <f t="shared" si="34"/>
        <v>2.1227707766832733</v>
      </c>
      <c r="AH42" s="24">
        <f t="shared" si="34"/>
        <v>4.2249999999999996</v>
      </c>
      <c r="AI42" s="9"/>
      <c r="AJ42" s="8"/>
      <c r="AK42" s="8"/>
      <c r="AL42" s="9"/>
      <c r="AM42" s="9"/>
      <c r="AN42" s="9"/>
      <c r="AO42" s="9"/>
      <c r="AP42" s="9"/>
    </row>
    <row r="43" spans="1:42">
      <c r="V43" s="9"/>
      <c r="W43" s="9"/>
      <c r="X43" s="8"/>
      <c r="Y43" s="8"/>
      <c r="Z43" s="9">
        <f>SUM(X42:Z42)</f>
        <v>257.99999999999989</v>
      </c>
      <c r="AA43" s="19"/>
      <c r="AB43" s="19"/>
      <c r="AC43" s="9"/>
      <c r="AD43" s="9"/>
      <c r="AE43" s="8"/>
      <c r="AF43" s="8"/>
      <c r="AG43" s="8">
        <f>AE42*AF42*AG42</f>
        <v>4.2249999999999988</v>
      </c>
      <c r="AH43" s="19"/>
      <c r="AI43" s="9"/>
      <c r="AJ43" s="8"/>
      <c r="AK43" s="8"/>
      <c r="AL43" s="8"/>
      <c r="AM43" s="9"/>
      <c r="AN43" s="8"/>
      <c r="AO43" s="8"/>
      <c r="AP43" s="8"/>
    </row>
    <row r="47" spans="1:42" ht="16" customHeight="1"/>
    <row r="54" ht="16" customHeight="1"/>
  </sheetData>
  <mergeCells count="64">
    <mergeCell ref="AE30:AG30"/>
    <mergeCell ref="X30:Z30"/>
    <mergeCell ref="X28:Z28"/>
    <mergeCell ref="AE28:AG28"/>
    <mergeCell ref="X10:Z10"/>
    <mergeCell ref="X14:Z14"/>
    <mergeCell ref="X16:Z16"/>
    <mergeCell ref="AE10:AG10"/>
    <mergeCell ref="AC12:AC13"/>
    <mergeCell ref="AE14:AG14"/>
    <mergeCell ref="AE16:AG16"/>
    <mergeCell ref="X24:Z24"/>
    <mergeCell ref="AE24:AG24"/>
    <mergeCell ref="X31:Z31"/>
    <mergeCell ref="AE31:AG31"/>
    <mergeCell ref="AE35:AG35"/>
    <mergeCell ref="X35:Z35"/>
    <mergeCell ref="X37:Z37"/>
    <mergeCell ref="AE37:AG37"/>
    <mergeCell ref="D31:F31"/>
    <mergeCell ref="B33:B34"/>
    <mergeCell ref="D35:F35"/>
    <mergeCell ref="R35:T35"/>
    <mergeCell ref="R31:T31"/>
    <mergeCell ref="P33:P34"/>
    <mergeCell ref="B26:B27"/>
    <mergeCell ref="D28:F28"/>
    <mergeCell ref="R28:T28"/>
    <mergeCell ref="D24:F24"/>
    <mergeCell ref="R24:T24"/>
    <mergeCell ref="P26:P27"/>
    <mergeCell ref="D21:F21"/>
    <mergeCell ref="AE21:AG21"/>
    <mergeCell ref="X23:Z23"/>
    <mergeCell ref="AE23:AG23"/>
    <mergeCell ref="D17:F17"/>
    <mergeCell ref="AE17:AG17"/>
    <mergeCell ref="R21:T21"/>
    <mergeCell ref="X21:Z21"/>
    <mergeCell ref="B12:B13"/>
    <mergeCell ref="P19:P20"/>
    <mergeCell ref="V19:V20"/>
    <mergeCell ref="AC19:AC20"/>
    <mergeCell ref="D14:F14"/>
    <mergeCell ref="P12:P13"/>
    <mergeCell ref="V12:V13"/>
    <mergeCell ref="R14:T14"/>
    <mergeCell ref="B19:B20"/>
    <mergeCell ref="V33:V34"/>
    <mergeCell ref="V26:V27"/>
    <mergeCell ref="AC26:AC27"/>
    <mergeCell ref="AC33:AC34"/>
    <mergeCell ref="A1:AP1"/>
    <mergeCell ref="AJ2:AL2"/>
    <mergeCell ref="AN2:AP2"/>
    <mergeCell ref="D10:F10"/>
    <mergeCell ref="R17:T17"/>
    <mergeCell ref="X17:Z17"/>
    <mergeCell ref="AJ10:AL10"/>
    <mergeCell ref="AN10:AP10"/>
    <mergeCell ref="D3:F3"/>
    <mergeCell ref="B5:B6"/>
    <mergeCell ref="D7:F7"/>
    <mergeCell ref="R10:T10"/>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3"/>
  <sheetViews>
    <sheetView workbookViewId="0">
      <selection activeCell="AB12" sqref="AB12"/>
    </sheetView>
  </sheetViews>
  <sheetFormatPr baseColWidth="10" defaultRowHeight="16"/>
  <cols>
    <col min="1" max="1" width="5.1640625" bestFit="1" customWidth="1"/>
    <col min="2" max="2" width="4.1640625" bestFit="1" customWidth="1"/>
    <col min="3" max="3" width="3.1640625" customWidth="1"/>
    <col min="4" max="5" width="8.33203125" bestFit="1" customWidth="1"/>
    <col min="6" max="6" width="4.1640625" bestFit="1" customWidth="1"/>
    <col min="7" max="7" width="4" bestFit="1" customWidth="1"/>
    <col min="8" max="8" width="4" customWidth="1"/>
    <col min="9" max="9" width="5.1640625" customWidth="1"/>
    <col min="10" max="10" width="3.1640625" customWidth="1"/>
    <col min="11" max="11" width="5.83203125" customWidth="1"/>
    <col min="12" max="12" width="8" customWidth="1"/>
    <col min="13" max="13" width="7.6640625" customWidth="1"/>
    <col min="14" max="14" width="5.6640625" customWidth="1"/>
    <col min="15" max="15" width="6" customWidth="1"/>
    <col min="16" max="21" width="5.5" customWidth="1"/>
    <col min="22" max="24" width="5.6640625" customWidth="1"/>
    <col min="25" max="25" width="5.6640625" style="9" customWidth="1"/>
    <col min="26" max="26" width="4.83203125" customWidth="1"/>
    <col min="27" max="27" width="5" customWidth="1"/>
    <col min="28" max="30" width="5.83203125" customWidth="1"/>
    <col min="31" max="31" width="7.1640625" customWidth="1"/>
    <col min="32" max="32" width="6.1640625" customWidth="1"/>
    <col min="33" max="34" width="6.33203125" customWidth="1"/>
    <col min="35" max="35" width="4.5" customWidth="1"/>
    <col min="36" max="36" width="8.83203125" customWidth="1"/>
    <col min="38" max="38" width="4.5" customWidth="1"/>
    <col min="39" max="39" width="7.6640625" customWidth="1"/>
    <col min="40" max="40" width="6.33203125" customWidth="1"/>
  </cols>
  <sheetData>
    <row r="1" spans="1:31" ht="26">
      <c r="A1" s="53" t="s">
        <v>20</v>
      </c>
      <c r="B1" s="53"/>
      <c r="C1" s="53"/>
      <c r="D1" s="53"/>
      <c r="E1" s="53"/>
      <c r="F1" s="53"/>
      <c r="G1" s="53"/>
      <c r="H1" s="53"/>
      <c r="I1" s="53"/>
      <c r="J1" s="53"/>
      <c r="K1" s="53"/>
      <c r="L1" s="53"/>
      <c r="M1" s="53"/>
      <c r="N1" s="53"/>
      <c r="O1" s="53"/>
      <c r="P1" s="53"/>
      <c r="Q1" s="53"/>
      <c r="R1" s="53"/>
      <c r="S1" s="53"/>
      <c r="T1" s="53"/>
      <c r="U1" s="53"/>
      <c r="V1" s="53"/>
      <c r="W1" s="53"/>
      <c r="X1" s="53"/>
      <c r="Y1" s="53"/>
      <c r="Z1" s="53"/>
      <c r="AA1" s="53"/>
      <c r="AB1" s="53"/>
      <c r="AC1" s="53"/>
      <c r="AD1" s="53"/>
      <c r="AE1" s="53"/>
    </row>
    <row r="3" spans="1:31">
      <c r="D3" s="52" t="s">
        <v>23</v>
      </c>
      <c r="E3" s="52"/>
      <c r="H3" s="33" t="s">
        <v>5</v>
      </c>
      <c r="I3" s="33" t="s">
        <v>11</v>
      </c>
      <c r="K3" s="33" t="s">
        <v>6</v>
      </c>
      <c r="L3" s="33" t="s">
        <v>7</v>
      </c>
      <c r="M3" s="5" t="s">
        <v>25</v>
      </c>
    </row>
    <row r="4" spans="1:31">
      <c r="D4" s="33">
        <v>1</v>
      </c>
      <c r="E4" s="33">
        <v>2</v>
      </c>
    </row>
    <row r="5" spans="1:31">
      <c r="A5">
        <v>1971</v>
      </c>
      <c r="B5" s="55" t="s">
        <v>24</v>
      </c>
      <c r="C5" s="21">
        <v>1</v>
      </c>
      <c r="D5" s="4">
        <v>1</v>
      </c>
      <c r="E5" s="4">
        <v>2</v>
      </c>
      <c r="F5" s="12">
        <f>PRODUCT(D5:E5)</f>
        <v>2</v>
      </c>
    </row>
    <row r="6" spans="1:31">
      <c r="B6" s="55"/>
      <c r="C6" s="21">
        <v>2</v>
      </c>
      <c r="D6" s="4">
        <v>3</v>
      </c>
      <c r="E6" s="4">
        <v>4</v>
      </c>
      <c r="F6" s="12">
        <f>PRODUCT(D6:E6)</f>
        <v>12</v>
      </c>
    </row>
    <row r="7" spans="1:31">
      <c r="D7" s="54" t="s">
        <v>3</v>
      </c>
      <c r="E7" s="54"/>
      <c r="F7" s="34" t="s">
        <v>4</v>
      </c>
    </row>
    <row r="8" spans="1:31">
      <c r="D8" s="3"/>
      <c r="E8" s="3"/>
      <c r="F8" s="13">
        <f>SUM(F5:F6)</f>
        <v>14</v>
      </c>
    </row>
    <row r="9" spans="1:31">
      <c r="D9" s="33"/>
      <c r="E9" s="33"/>
      <c r="F9" s="8" t="s">
        <v>0</v>
      </c>
    </row>
    <row r="10" spans="1:31">
      <c r="D10" s="52" t="s">
        <v>23</v>
      </c>
      <c r="E10" s="52"/>
      <c r="Q10" s="52" t="s">
        <v>23</v>
      </c>
      <c r="R10" s="52"/>
      <c r="V10" s="52" t="s">
        <v>23</v>
      </c>
      <c r="W10" s="52"/>
      <c r="AB10" s="52" t="s">
        <v>23</v>
      </c>
      <c r="AC10" s="52"/>
    </row>
    <row r="11" spans="1:31">
      <c r="D11" s="33">
        <v>1</v>
      </c>
      <c r="E11" s="33">
        <v>2</v>
      </c>
      <c r="Q11" s="33">
        <v>1</v>
      </c>
      <c r="R11" s="33">
        <v>2</v>
      </c>
      <c r="V11" s="33">
        <v>1</v>
      </c>
      <c r="W11" s="33">
        <v>2</v>
      </c>
      <c r="AB11" s="33">
        <v>1</v>
      </c>
      <c r="AC11" s="33">
        <v>2</v>
      </c>
    </row>
    <row r="12" spans="1:31">
      <c r="A12">
        <v>1971</v>
      </c>
      <c r="B12" s="55" t="s">
        <v>24</v>
      </c>
      <c r="C12" s="21">
        <v>1</v>
      </c>
      <c r="D12" s="39">
        <v>1E-10</v>
      </c>
      <c r="E12" s="39">
        <v>1E-10</v>
      </c>
      <c r="F12" s="12">
        <f>PRODUCT(D12:E12)</f>
        <v>1.0000000000000001E-20</v>
      </c>
      <c r="H12" s="18">
        <f>F15-F8</f>
        <v>42</v>
      </c>
      <c r="I12" s="17">
        <f>F15/F8</f>
        <v>4</v>
      </c>
      <c r="K12" s="14">
        <f>(F15-F8) / (LN(F15) - LN(F8))</f>
        <v>30.296595858668219</v>
      </c>
      <c r="L12" s="15">
        <f>(F12-F5) / (LN(F12) - LN(F5))</f>
        <v>4.2785462806173978E-2</v>
      </c>
      <c r="M12" s="16">
        <f>L12/K$12</f>
        <v>1.4122201387167578E-3</v>
      </c>
      <c r="O12" s="55" t="s">
        <v>2</v>
      </c>
      <c r="P12" s="21">
        <v>1</v>
      </c>
      <c r="Q12" s="4">
        <f>LN(D12) - LN(D5)</f>
        <v>-23.025850929940457</v>
      </c>
      <c r="R12" s="4">
        <f>LN(E12) - LN(E5)</f>
        <v>-23.718998110500401</v>
      </c>
      <c r="T12" s="55" t="s">
        <v>2</v>
      </c>
      <c r="U12" s="21">
        <v>1</v>
      </c>
      <c r="V12" s="4">
        <f>$L12*Q12</f>
        <v>-0.98517168854347392</v>
      </c>
      <c r="W12" s="4">
        <f>$L12*R12</f>
        <v>-1.0148283114565257</v>
      </c>
      <c r="Z12" s="55" t="s">
        <v>2</v>
      </c>
      <c r="AA12" s="21">
        <v>1</v>
      </c>
      <c r="AB12" s="4">
        <f>$M12*Q12</f>
        <v>-3.2517570394351901E-2</v>
      </c>
      <c r="AC12" s="4">
        <f>$M12*R12</f>
        <v>-3.3496446801833391E-2</v>
      </c>
    </row>
    <row r="13" spans="1:31">
      <c r="B13" s="55"/>
      <c r="C13" s="21">
        <v>2</v>
      </c>
      <c r="D13" s="4">
        <v>7</v>
      </c>
      <c r="E13" s="4">
        <v>8</v>
      </c>
      <c r="F13" s="12">
        <f>PRODUCT(D13:E13)</f>
        <v>56</v>
      </c>
      <c r="L13" s="15">
        <f>(F13-F6) / (LN(F13) - LN(F6))</f>
        <v>28.563174167477218</v>
      </c>
      <c r="M13" s="16">
        <f>L13/K$12</f>
        <v>0.94278493533473828</v>
      </c>
      <c r="O13" s="55"/>
      <c r="P13" s="21">
        <v>2</v>
      </c>
      <c r="Q13" s="4">
        <f>LN(D13) - LN(D6)</f>
        <v>0.84729786038720345</v>
      </c>
      <c r="R13" s="4">
        <f>LN(E13) - LN(E6)</f>
        <v>0.69314718055994518</v>
      </c>
      <c r="T13" s="55"/>
      <c r="U13" s="21">
        <v>2</v>
      </c>
      <c r="V13" s="4">
        <f>$L13*Q13</f>
        <v>24.201516357970487</v>
      </c>
      <c r="W13" s="4">
        <f>$L13*R13</f>
        <v>19.798483642029492</v>
      </c>
      <c r="Z13" s="55"/>
      <c r="AA13" s="21">
        <v>2</v>
      </c>
      <c r="AB13" s="4">
        <f>$M13*Q13</f>
        <v>0.79881965851441172</v>
      </c>
      <c r="AC13" s="4">
        <f>$M13*R13</f>
        <v>0.65348871980166412</v>
      </c>
    </row>
    <row r="14" spans="1:31">
      <c r="D14" s="54" t="s">
        <v>3</v>
      </c>
      <c r="E14" s="54"/>
      <c r="F14" s="34" t="s">
        <v>4</v>
      </c>
      <c r="Q14" s="54" t="s">
        <v>9</v>
      </c>
      <c r="R14" s="54"/>
      <c r="V14" s="54" t="s">
        <v>26</v>
      </c>
      <c r="W14" s="54"/>
      <c r="AB14" s="54" t="s">
        <v>27</v>
      </c>
      <c r="AC14" s="54"/>
    </row>
    <row r="15" spans="1:31">
      <c r="D15" s="3"/>
      <c r="E15" s="3"/>
      <c r="F15" s="13">
        <f>SUM(F12:F13)</f>
        <v>56</v>
      </c>
      <c r="J15" s="3"/>
      <c r="V15" s="4">
        <f>SUM(V12:V13)</f>
        <v>23.216344669427013</v>
      </c>
      <c r="W15" s="4">
        <f t="shared" ref="W15" si="0">SUM(W12:W13)</f>
        <v>18.783655330572966</v>
      </c>
      <c r="X15" s="18">
        <f>SUM(V15:W15)</f>
        <v>41.999999999999979</v>
      </c>
      <c r="AB15" s="4">
        <f>EXP(SUM(AB12:AB13))</f>
        <v>2.1517943772299772</v>
      </c>
      <c r="AC15" s="4">
        <f t="shared" ref="AC15" si="1">EXP(SUM(AC12:AC13))</f>
        <v>1.858913677964543</v>
      </c>
      <c r="AD15" s="17">
        <f>PRODUCT(AB15:AC15)</f>
        <v>4</v>
      </c>
    </row>
    <row r="16" spans="1:31">
      <c r="D16" s="33"/>
      <c r="E16" s="33"/>
      <c r="F16" s="8" t="s">
        <v>0</v>
      </c>
      <c r="V16" s="52" t="s">
        <v>12</v>
      </c>
      <c r="W16" s="52"/>
      <c r="X16" s="33" t="s">
        <v>5</v>
      </c>
      <c r="AB16" s="54" t="s">
        <v>11</v>
      </c>
      <c r="AC16" s="54"/>
      <c r="AD16" s="33" t="s">
        <v>11</v>
      </c>
    </row>
    <row r="17" spans="9:31">
      <c r="I17" s="9"/>
      <c r="J17" s="9"/>
      <c r="K17" s="9"/>
      <c r="L17" s="9"/>
      <c r="M17" s="9"/>
      <c r="N17" s="9"/>
      <c r="O17" s="9"/>
      <c r="P17" s="9"/>
      <c r="Q17" s="9"/>
      <c r="R17" s="9"/>
      <c r="S17" s="9"/>
      <c r="T17" s="9"/>
      <c r="U17" s="9"/>
      <c r="V17" s="10"/>
      <c r="W17" s="10"/>
      <c r="X17" s="9"/>
      <c r="Z17" s="9"/>
      <c r="AA17" s="9"/>
      <c r="AB17" s="10"/>
      <c r="AC17" s="10"/>
      <c r="AD17" s="9"/>
      <c r="AE17" s="9"/>
    </row>
    <row r="18" spans="9:31">
      <c r="I18" s="9"/>
      <c r="J18" s="9"/>
      <c r="K18" s="9"/>
      <c r="L18" s="9"/>
      <c r="M18" s="9"/>
      <c r="N18" s="9"/>
      <c r="O18" s="9"/>
      <c r="P18" s="9"/>
      <c r="Q18" s="9"/>
      <c r="R18" s="9"/>
      <c r="S18" s="9"/>
      <c r="T18" s="9"/>
      <c r="U18" s="9"/>
      <c r="V18" s="8"/>
      <c r="W18" s="8"/>
      <c r="X18" s="9"/>
      <c r="Z18" s="9"/>
      <c r="AA18" s="9"/>
      <c r="AB18" s="8"/>
      <c r="AC18" s="8"/>
      <c r="AD18" s="9"/>
      <c r="AE18" s="9"/>
    </row>
    <row r="19" spans="9:31" ht="16" customHeight="1">
      <c r="T19" s="23"/>
      <c r="U19" s="22"/>
      <c r="V19" s="8"/>
      <c r="W19" s="8"/>
      <c r="X19" s="9"/>
      <c r="Z19" s="23"/>
      <c r="AA19" s="22"/>
      <c r="AB19" s="8"/>
      <c r="AC19" s="8"/>
      <c r="AD19" s="9"/>
      <c r="AE19" s="9"/>
    </row>
    <row r="20" spans="9:31">
      <c r="T20" s="23"/>
      <c r="U20" s="22"/>
      <c r="V20" s="8"/>
      <c r="W20" s="8"/>
      <c r="X20" s="9"/>
      <c r="Z20" s="23"/>
      <c r="AA20" s="22"/>
      <c r="AB20" s="8"/>
      <c r="AC20" s="8"/>
      <c r="AD20" s="9"/>
      <c r="AE20" s="9"/>
    </row>
    <row r="21" spans="9:31">
      <c r="T21" s="9"/>
      <c r="U21" s="9"/>
      <c r="V21" s="24"/>
      <c r="W21" s="24"/>
      <c r="X21" s="24"/>
      <c r="Z21" s="9"/>
      <c r="AA21" s="9"/>
      <c r="AB21" s="24"/>
      <c r="AC21" s="24"/>
      <c r="AD21" s="24"/>
      <c r="AE21" s="9"/>
    </row>
    <row r="22" spans="9:31">
      <c r="T22" s="9"/>
      <c r="U22" s="9"/>
      <c r="V22" s="8"/>
      <c r="W22" s="8"/>
      <c r="X22" s="19"/>
      <c r="Y22" s="19"/>
      <c r="Z22" s="9"/>
      <c r="AA22" s="9"/>
      <c r="AB22" s="8"/>
      <c r="AC22" s="8"/>
      <c r="AD22" s="19"/>
      <c r="AE22" s="9"/>
    </row>
    <row r="26" spans="9:31" ht="16" customHeight="1"/>
    <row r="33" ht="16" customHeight="1"/>
  </sheetData>
  <mergeCells count="18">
    <mergeCell ref="D10:E10"/>
    <mergeCell ref="Q10:R10"/>
    <mergeCell ref="V10:W10"/>
    <mergeCell ref="AB10:AC10"/>
    <mergeCell ref="A1:AE1"/>
    <mergeCell ref="D3:E3"/>
    <mergeCell ref="B5:B6"/>
    <mergeCell ref="D7:E7"/>
    <mergeCell ref="AB14:AC14"/>
    <mergeCell ref="V16:W16"/>
    <mergeCell ref="AB16:AC16"/>
    <mergeCell ref="B12:B13"/>
    <mergeCell ref="O12:O13"/>
    <mergeCell ref="T12:T13"/>
    <mergeCell ref="Z12:Z13"/>
    <mergeCell ref="D14:E14"/>
    <mergeCell ref="Q14:R14"/>
    <mergeCell ref="V14:W14"/>
  </mergeCell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3"/>
  <sheetViews>
    <sheetView workbookViewId="0">
      <pane xSplit="3" ySplit="2" topLeftCell="N48" activePane="bottomRight" state="frozen"/>
      <selection pane="topRight" activeCell="D1" sqref="D1"/>
      <selection pane="bottomLeft" activeCell="A3" sqref="A3"/>
      <selection pane="bottomRight" activeCell="D59" sqref="D59"/>
    </sheetView>
  </sheetViews>
  <sheetFormatPr baseColWidth="10" defaultRowHeight="16"/>
  <cols>
    <col min="1" max="1" width="5.1640625" bestFit="1" customWidth="1"/>
    <col min="2" max="2" width="3.6640625" bestFit="1" customWidth="1"/>
    <col min="3" max="3" width="29" bestFit="1" customWidth="1"/>
    <col min="9" max="9" width="5.33203125" customWidth="1"/>
    <col min="12" max="12" width="4.6640625" customWidth="1"/>
  </cols>
  <sheetData>
    <row r="1" spans="1:25">
      <c r="D1" s="52" t="s">
        <v>23</v>
      </c>
      <c r="E1" s="52"/>
      <c r="F1" s="52"/>
      <c r="G1" s="52"/>
      <c r="Q1" s="52" t="s">
        <v>23</v>
      </c>
      <c r="R1" s="52"/>
      <c r="S1" s="52"/>
      <c r="T1" s="52"/>
      <c r="V1" s="52" t="s">
        <v>23</v>
      </c>
      <c r="W1" s="52"/>
      <c r="X1" s="52"/>
      <c r="Y1" s="52"/>
    </row>
    <row r="2" spans="1:25">
      <c r="D2" s="33" t="s">
        <v>28</v>
      </c>
      <c r="E2" s="33" t="s">
        <v>29</v>
      </c>
      <c r="F2" s="33" t="s">
        <v>30</v>
      </c>
      <c r="G2" s="33" t="s">
        <v>31</v>
      </c>
      <c r="J2" s="33" t="s">
        <v>11</v>
      </c>
      <c r="K2" s="33" t="s">
        <v>5</v>
      </c>
      <c r="M2" s="33" t="s">
        <v>6</v>
      </c>
      <c r="N2" s="33" t="s">
        <v>7</v>
      </c>
      <c r="O2" s="5" t="s">
        <v>25</v>
      </c>
      <c r="Q2" s="33" t="s">
        <v>28</v>
      </c>
      <c r="R2" s="33" t="s">
        <v>29</v>
      </c>
      <c r="S2" s="33" t="s">
        <v>30</v>
      </c>
      <c r="T2" s="33" t="s">
        <v>31</v>
      </c>
      <c r="V2" s="33" t="s">
        <v>28</v>
      </c>
      <c r="W2" s="33" t="s">
        <v>29</v>
      </c>
      <c r="X2" s="33" t="s">
        <v>30</v>
      </c>
      <c r="Y2" s="33" t="s">
        <v>31</v>
      </c>
    </row>
    <row r="3" spans="1:25">
      <c r="A3">
        <v>2002</v>
      </c>
      <c r="C3" t="s">
        <v>32</v>
      </c>
      <c r="D3" s="32">
        <v>8270.2015210435202</v>
      </c>
      <c r="E3" s="32">
        <v>0.21086175925702499</v>
      </c>
      <c r="F3" s="32">
        <v>0.52071336267039703</v>
      </c>
      <c r="G3" s="32">
        <v>2.81963311351873E-2</v>
      </c>
      <c r="H3" s="15">
        <f>PRODUCT(D3:G3)</f>
        <v>25.603848148319969</v>
      </c>
      <c r="J3" s="33"/>
      <c r="K3" s="33"/>
      <c r="M3" s="33"/>
      <c r="N3" s="33"/>
      <c r="O3" s="5"/>
    </row>
    <row r="4" spans="1:25">
      <c r="C4" t="s">
        <v>33</v>
      </c>
      <c r="D4" s="32">
        <v>8270.2015210435202</v>
      </c>
      <c r="E4" s="32">
        <v>7.3533567322773802E-2</v>
      </c>
      <c r="F4" s="32">
        <v>9.1027467055522698E-2</v>
      </c>
      <c r="G4" s="32">
        <v>2.8663307266031599E-2</v>
      </c>
      <c r="H4" s="15">
        <f t="shared" ref="H4:H24" si="0">PRODUCT(D4:G4)</f>
        <v>1.5867206907694813</v>
      </c>
      <c r="J4" s="33"/>
      <c r="K4" s="33"/>
      <c r="M4" s="33"/>
      <c r="N4" s="33"/>
      <c r="O4" s="5"/>
    </row>
    <row r="5" spans="1:25">
      <c r="C5" t="s">
        <v>34</v>
      </c>
      <c r="D5" s="32">
        <v>8270.2015210435202</v>
      </c>
      <c r="E5" s="32">
        <v>2.2885522372223199E-2</v>
      </c>
      <c r="F5" s="32">
        <v>9.1027467055522698E-2</v>
      </c>
      <c r="G5" s="32">
        <v>0.22449704620765801</v>
      </c>
      <c r="H5" s="15">
        <f t="shared" si="0"/>
        <v>3.8677643970614373</v>
      </c>
      <c r="J5" s="33"/>
      <c r="K5" s="33"/>
      <c r="M5" s="33"/>
      <c r="N5" s="33"/>
      <c r="O5" s="5"/>
    </row>
    <row r="6" spans="1:25">
      <c r="C6" t="s">
        <v>35</v>
      </c>
      <c r="D6" s="32">
        <v>8270.2015210435202</v>
      </c>
      <c r="E6" s="32">
        <v>1.1428186813030199E-3</v>
      </c>
      <c r="F6" s="32">
        <v>9.1027467055522698E-2</v>
      </c>
      <c r="G6" s="32">
        <v>3.1790213428008703E-2</v>
      </c>
      <c r="H6" s="15">
        <f t="shared" si="0"/>
        <v>2.7350125595301172E-2</v>
      </c>
      <c r="J6" s="33"/>
      <c r="K6" s="33"/>
      <c r="M6" s="33"/>
      <c r="N6" s="33"/>
      <c r="O6" s="5"/>
    </row>
    <row r="7" spans="1:25">
      <c r="C7" t="s">
        <v>36</v>
      </c>
      <c r="D7" s="32">
        <v>8270.2015210435202</v>
      </c>
      <c r="E7" s="32">
        <v>2.5909984904350401E-2</v>
      </c>
      <c r="F7" s="32">
        <v>9.1027467055522698E-2</v>
      </c>
      <c r="G7" s="32">
        <v>0.17048292900725101</v>
      </c>
      <c r="H7" s="15">
        <f t="shared" si="0"/>
        <v>3.3253442273917497</v>
      </c>
      <c r="J7" s="33"/>
      <c r="K7" s="33"/>
      <c r="M7" s="33"/>
      <c r="N7" s="33"/>
      <c r="O7" s="5"/>
    </row>
    <row r="8" spans="1:25">
      <c r="C8" t="s">
        <v>37</v>
      </c>
      <c r="D8" s="32">
        <v>8270.2015210435202</v>
      </c>
      <c r="E8" s="32">
        <v>0.13684576817115601</v>
      </c>
      <c r="F8" s="32">
        <v>0.18889872569425301</v>
      </c>
      <c r="G8" s="32">
        <v>4.5426463875215602E-2</v>
      </c>
      <c r="H8" s="15">
        <f t="shared" si="0"/>
        <v>9.7114800780000348</v>
      </c>
      <c r="J8" s="33"/>
      <c r="K8" s="33"/>
      <c r="M8" s="33"/>
      <c r="N8" s="33"/>
      <c r="O8" s="5"/>
    </row>
    <row r="9" spans="1:25">
      <c r="C9" t="s">
        <v>38</v>
      </c>
      <c r="D9" s="32">
        <v>8270.2015210435202</v>
      </c>
      <c r="E9" s="32">
        <v>0.118653561284674</v>
      </c>
      <c r="F9" s="32">
        <v>0.18889872569425301</v>
      </c>
      <c r="G9" s="32">
        <v>0.32016524217617498</v>
      </c>
      <c r="H9" s="15">
        <f t="shared" si="0"/>
        <v>59.347179029999964</v>
      </c>
      <c r="J9" s="33"/>
      <c r="K9" s="33"/>
      <c r="M9" s="33"/>
      <c r="N9" s="33"/>
      <c r="O9" s="5"/>
    </row>
    <row r="10" spans="1:25">
      <c r="C10" t="s">
        <v>39</v>
      </c>
      <c r="D10" s="32">
        <v>8270.2015210435202</v>
      </c>
      <c r="E10" s="32">
        <v>0.15380409468082701</v>
      </c>
      <c r="F10" s="32">
        <v>0.18889872569425301</v>
      </c>
      <c r="G10" s="32">
        <v>2.2032876880941101E-2</v>
      </c>
      <c r="H10" s="15">
        <f t="shared" si="0"/>
        <v>5.2940035199999969</v>
      </c>
      <c r="J10" s="33"/>
      <c r="K10" s="33"/>
      <c r="M10" s="33"/>
      <c r="N10" s="33"/>
      <c r="O10" s="5"/>
    </row>
    <row r="11" spans="1:25">
      <c r="C11" t="s">
        <v>40</v>
      </c>
      <c r="D11" s="32">
        <v>8270.2015210435202</v>
      </c>
      <c r="E11" s="32">
        <v>6.1478309035358798E-3</v>
      </c>
      <c r="F11" s="32">
        <v>0.19936044457982699</v>
      </c>
      <c r="G11" s="32">
        <v>0.79050972098078098</v>
      </c>
      <c r="H11" s="15">
        <f t="shared" si="0"/>
        <v>8.0127983646361187</v>
      </c>
      <c r="J11" s="33"/>
      <c r="K11" s="33"/>
      <c r="M11" s="33"/>
      <c r="N11" s="33"/>
      <c r="O11" s="5"/>
    </row>
    <row r="12" spans="1:25">
      <c r="C12" t="s">
        <v>41</v>
      </c>
      <c r="D12" s="32">
        <v>8270.2015210435202</v>
      </c>
      <c r="E12" s="32">
        <v>0.49376128165463501</v>
      </c>
      <c r="F12" s="32">
        <v>9.1027467055522698E-2</v>
      </c>
      <c r="G12" s="32">
        <v>0.41880645659976301</v>
      </c>
      <c r="H12" s="15">
        <f t="shared" si="0"/>
        <v>155.67502726521562</v>
      </c>
      <c r="J12" s="33"/>
      <c r="K12" s="33"/>
      <c r="M12" s="33"/>
      <c r="N12" s="33"/>
      <c r="O12" s="5"/>
    </row>
    <row r="13" spans="1:25">
      <c r="C13" t="s">
        <v>42</v>
      </c>
      <c r="D13" s="32">
        <v>8270.2015210435202</v>
      </c>
      <c r="E13" s="32">
        <v>0.26228125636257199</v>
      </c>
      <c r="F13" s="32">
        <v>0.18889872569425301</v>
      </c>
      <c r="G13" s="32">
        <v>0.18238226569230301</v>
      </c>
      <c r="H13" s="15">
        <f t="shared" si="0"/>
        <v>74.730000000000118</v>
      </c>
      <c r="J13" s="33"/>
      <c r="K13" s="33"/>
      <c r="M13" s="33"/>
      <c r="N13" s="33"/>
      <c r="O13" s="5"/>
    </row>
    <row r="14" spans="1:25">
      <c r="C14" t="s">
        <v>43</v>
      </c>
      <c r="D14" s="32">
        <v>8270.2015210435202</v>
      </c>
      <c r="E14" s="32">
        <v>1.8377763177121201E-2</v>
      </c>
      <c r="F14" s="32">
        <v>0.19936044457982699</v>
      </c>
      <c r="G14" s="32">
        <v>0.20949027901921899</v>
      </c>
      <c r="H14" s="15">
        <f t="shared" si="0"/>
        <v>6.3476301106861435</v>
      </c>
      <c r="J14" s="33"/>
      <c r="K14" s="33"/>
      <c r="M14" s="33"/>
      <c r="N14" s="33"/>
      <c r="O14" s="5"/>
    </row>
    <row r="15" spans="1:25">
      <c r="C15" t="s">
        <v>44</v>
      </c>
      <c r="D15" s="32">
        <v>8270.2015210435202</v>
      </c>
      <c r="E15" s="32">
        <v>0.49376128165463501</v>
      </c>
      <c r="F15" s="32">
        <v>9.1027467055522698E-2</v>
      </c>
      <c r="G15" s="32">
        <v>1.19864737771605E-2</v>
      </c>
      <c r="H15" s="15">
        <f t="shared" si="0"/>
        <v>4.4555058850406191</v>
      </c>
      <c r="J15" s="33"/>
      <c r="K15" s="33"/>
      <c r="M15" s="33"/>
      <c r="N15" s="33"/>
      <c r="O15" s="5"/>
    </row>
    <row r="16" spans="1:25">
      <c r="C16" t="s">
        <v>45</v>
      </c>
      <c r="D16" s="32">
        <v>8270.2015210435202</v>
      </c>
      <c r="E16" s="32">
        <v>0.16319167534703899</v>
      </c>
      <c r="F16" s="32">
        <v>0.18889872569425301</v>
      </c>
      <c r="G16" s="32">
        <v>0.41071438410454097</v>
      </c>
      <c r="H16" s="15">
        <f t="shared" si="0"/>
        <v>104.7087643050005</v>
      </c>
      <c r="J16" s="33"/>
      <c r="K16" s="33"/>
      <c r="M16" s="33"/>
      <c r="N16" s="33"/>
      <c r="O16" s="5"/>
    </row>
    <row r="17" spans="1:25">
      <c r="C17" t="s">
        <v>46</v>
      </c>
      <c r="D17" s="32">
        <v>8270.2015210435202</v>
      </c>
      <c r="E17" s="32">
        <v>5.9326780642337103E-2</v>
      </c>
      <c r="F17" s="32">
        <v>0.18889872569425301</v>
      </c>
      <c r="G17" s="32">
        <v>1.9278767270823501E-2</v>
      </c>
      <c r="H17" s="15">
        <f t="shared" si="0"/>
        <v>1.786796788000008</v>
      </c>
      <c r="J17" s="33"/>
      <c r="K17" s="33"/>
      <c r="M17" s="33"/>
      <c r="N17" s="33"/>
      <c r="O17" s="5"/>
    </row>
    <row r="18" spans="1:25">
      <c r="C18" t="s">
        <v>47</v>
      </c>
      <c r="D18" s="32">
        <v>8270.2015210435202</v>
      </c>
      <c r="E18" s="32">
        <v>1.51015479568266E-2</v>
      </c>
      <c r="F18" s="32">
        <v>0.52071336267039703</v>
      </c>
      <c r="G18" s="32">
        <v>0.30374328346268897</v>
      </c>
      <c r="H18" s="15">
        <f t="shared" si="0"/>
        <v>19.753450320239928</v>
      </c>
      <c r="J18" s="33"/>
      <c r="K18" s="33"/>
      <c r="M18" s="33"/>
      <c r="N18" s="33"/>
      <c r="O18" s="5"/>
    </row>
    <row r="19" spans="1:25">
      <c r="C19" t="s">
        <v>48</v>
      </c>
      <c r="D19" s="32">
        <v>8270.2015210435202</v>
      </c>
      <c r="E19" s="32">
        <v>0.21086175925702499</v>
      </c>
      <c r="F19" s="32">
        <v>9.1027467055522698E-2</v>
      </c>
      <c r="G19" s="32">
        <v>6.1254084223162197E-2</v>
      </c>
      <c r="H19" s="15">
        <f t="shared" si="0"/>
        <v>9.7234733288373416</v>
      </c>
      <c r="J19" s="33"/>
      <c r="K19" s="33"/>
      <c r="M19" s="33"/>
      <c r="N19" s="33"/>
      <c r="O19" s="5"/>
    </row>
    <row r="20" spans="1:25">
      <c r="C20" t="s">
        <v>49</v>
      </c>
      <c r="D20" s="32">
        <v>8270.2015210435202</v>
      </c>
      <c r="E20" s="32">
        <v>6.5146726861158105E-2</v>
      </c>
      <c r="F20" s="32">
        <v>0.52071336267039703</v>
      </c>
      <c r="G20" s="32">
        <v>1.6047907761823899E-2</v>
      </c>
      <c r="H20" s="15">
        <f t="shared" si="0"/>
        <v>4.5022108991999943</v>
      </c>
      <c r="J20" s="33"/>
      <c r="K20" s="33"/>
      <c r="M20" s="33"/>
      <c r="N20" s="33"/>
      <c r="O20" s="5"/>
    </row>
    <row r="21" spans="1:25">
      <c r="C21" t="s">
        <v>50</v>
      </c>
      <c r="D21" s="32">
        <v>8270.2015210435202</v>
      </c>
      <c r="E21" s="32">
        <v>8.6870777499603202E-2</v>
      </c>
      <c r="F21" s="32">
        <v>0.52071336267039703</v>
      </c>
      <c r="G21" s="32">
        <v>1.20884832011234E-2</v>
      </c>
      <c r="H21" s="15">
        <f t="shared" si="0"/>
        <v>4.5223100550000108</v>
      </c>
      <c r="J21" s="33"/>
      <c r="K21" s="33"/>
      <c r="M21" s="33"/>
      <c r="N21" s="33"/>
      <c r="O21" s="5"/>
    </row>
    <row r="22" spans="1:25">
      <c r="C22" t="s">
        <v>51</v>
      </c>
      <c r="D22" s="32">
        <v>8270.2015210435202</v>
      </c>
      <c r="E22" s="32">
        <v>2.4475449511893899E-2</v>
      </c>
      <c r="F22" s="32">
        <v>0.52071336267039703</v>
      </c>
      <c r="G22" s="32">
        <v>0.63992399443917602</v>
      </c>
      <c r="H22" s="15">
        <f t="shared" si="0"/>
        <v>67.448747033639933</v>
      </c>
      <c r="J22" s="33"/>
      <c r="K22" s="33"/>
      <c r="M22" s="33"/>
      <c r="N22" s="33"/>
      <c r="O22" s="5"/>
    </row>
    <row r="23" spans="1:25">
      <c r="C23" t="s">
        <v>52</v>
      </c>
      <c r="D23" s="32">
        <v>8270.2015210435202</v>
      </c>
      <c r="E23" s="32">
        <v>0.21086175925702499</v>
      </c>
      <c r="F23" s="32">
        <v>9.1027467055522698E-2</v>
      </c>
      <c r="G23" s="32">
        <v>3.9751288938938201E-2</v>
      </c>
      <c r="H23" s="15">
        <f t="shared" si="0"/>
        <v>6.3101196056820026</v>
      </c>
      <c r="J23" s="33"/>
      <c r="K23" s="33"/>
      <c r="M23" s="33"/>
      <c r="N23" s="33"/>
      <c r="O23" s="5"/>
    </row>
    <row r="24" spans="1:25">
      <c r="C24" t="s">
        <v>53</v>
      </c>
      <c r="D24" s="32">
        <v>8270.2015210435202</v>
      </c>
      <c r="E24" s="32">
        <v>8.3735009028001198E-2</v>
      </c>
      <c r="F24" s="32">
        <v>9.1027467055522698E-2</v>
      </c>
      <c r="G24" s="32">
        <v>1.2768200552027299E-2</v>
      </c>
      <c r="H24" s="15">
        <f t="shared" si="0"/>
        <v>0.80486921647007759</v>
      </c>
      <c r="J24" s="33"/>
      <c r="K24" s="33"/>
      <c r="M24" s="33"/>
      <c r="N24" s="33"/>
      <c r="O24" s="5"/>
    </row>
    <row r="25" spans="1:25">
      <c r="D25" s="54" t="s">
        <v>3</v>
      </c>
      <c r="E25" s="54"/>
      <c r="F25" s="54"/>
      <c r="G25" s="54"/>
      <c r="H25" s="34" t="s">
        <v>4</v>
      </c>
      <c r="J25" s="33"/>
      <c r="K25" s="33"/>
      <c r="M25" s="33"/>
      <c r="N25" s="33"/>
      <c r="O25" s="5"/>
    </row>
    <row r="26" spans="1:25">
      <c r="H26" s="13">
        <f>SUM(H3:H24)</f>
        <v>577.54539339478629</v>
      </c>
      <c r="J26" s="33"/>
      <c r="K26" s="33"/>
      <c r="M26" s="33"/>
      <c r="N26" s="33"/>
      <c r="O26" s="5"/>
    </row>
    <row r="27" spans="1:25">
      <c r="H27" s="8" t="s">
        <v>0</v>
      </c>
      <c r="J27" s="33"/>
      <c r="K27" s="33"/>
      <c r="M27" s="33"/>
      <c r="N27" s="33"/>
      <c r="O27" s="5"/>
    </row>
    <row r="28" spans="1:25">
      <c r="J28" s="33"/>
      <c r="K28" s="33"/>
      <c r="M28" s="33"/>
      <c r="N28" s="33"/>
      <c r="O28" s="5"/>
    </row>
    <row r="29" spans="1:25">
      <c r="D29" s="52" t="s">
        <v>23</v>
      </c>
      <c r="E29" s="52"/>
      <c r="F29" s="52"/>
      <c r="G29" s="52"/>
      <c r="J29" s="33"/>
      <c r="K29" s="33"/>
      <c r="M29" s="33"/>
      <c r="N29" s="33"/>
      <c r="O29" s="5"/>
      <c r="Q29" s="52" t="s">
        <v>23</v>
      </c>
      <c r="R29" s="52"/>
      <c r="S29" s="52"/>
      <c r="T29" s="52"/>
      <c r="V29" s="52" t="s">
        <v>23</v>
      </c>
      <c r="W29" s="52"/>
      <c r="X29" s="52"/>
      <c r="Y29" s="52"/>
    </row>
    <row r="30" spans="1:25">
      <c r="D30" s="33" t="s">
        <v>28</v>
      </c>
      <c r="E30" s="33" t="s">
        <v>29</v>
      </c>
      <c r="F30" s="33" t="s">
        <v>30</v>
      </c>
      <c r="G30" s="33" t="s">
        <v>31</v>
      </c>
      <c r="J30" s="33"/>
      <c r="K30" s="33"/>
      <c r="M30" s="33"/>
      <c r="N30" s="33"/>
      <c r="O30" s="5"/>
      <c r="Q30" s="33" t="s">
        <v>28</v>
      </c>
      <c r="R30" s="33" t="s">
        <v>29</v>
      </c>
      <c r="S30" s="33" t="s">
        <v>30</v>
      </c>
      <c r="T30" s="33" t="s">
        <v>31</v>
      </c>
      <c r="V30" s="33" t="s">
        <v>28</v>
      </c>
      <c r="W30" s="33" t="s">
        <v>29</v>
      </c>
      <c r="X30" s="33" t="s">
        <v>30</v>
      </c>
      <c r="Y30" s="33" t="s">
        <v>31</v>
      </c>
    </row>
    <row r="31" spans="1:25" ht="16" customHeight="1">
      <c r="A31">
        <v>2003</v>
      </c>
      <c r="B31" s="55" t="s">
        <v>54</v>
      </c>
      <c r="C31" t="s">
        <v>32</v>
      </c>
      <c r="D31" s="32">
        <v>7909.8985758996096</v>
      </c>
      <c r="E31" s="32">
        <v>0.168054744834221</v>
      </c>
      <c r="F31" s="32">
        <v>0.52128320225361802</v>
      </c>
      <c r="G31" s="32">
        <v>9.2587845205915099E-3</v>
      </c>
      <c r="H31" s="15">
        <f>PRODUCT(D31:G31)</f>
        <v>6.415779078832518</v>
      </c>
      <c r="J31" s="17">
        <f>H54/H26</f>
        <v>0.85751751936230247</v>
      </c>
      <c r="K31" s="18">
        <f>H54-H26</f>
        <v>-82.290100331764052</v>
      </c>
      <c r="M31" s="14">
        <f>(H54-H26) / (LN(H54) - LN(H26))</f>
        <v>535.34666532220285</v>
      </c>
      <c r="N31" s="12">
        <f>(H31-H3) / (LN(H31) - LN(H3))</f>
        <v>13.86438985510304</v>
      </c>
      <c r="O31" s="16">
        <f>N31/M$31</f>
        <v>2.5897966221118875E-2</v>
      </c>
      <c r="Q31" s="4">
        <f t="shared" ref="Q31:T52" si="1">LN(D31) - LN(D3)</f>
        <v>-4.454391702425653E-2</v>
      </c>
      <c r="R31" s="4">
        <f t="shared" si="1"/>
        <v>-0.22691296093062974</v>
      </c>
      <c r="S31" s="4">
        <f t="shared" si="1"/>
        <v>1.0937457170404619E-3</v>
      </c>
      <c r="T31" s="4">
        <f t="shared" si="1"/>
        <v>-1.1136190891236613</v>
      </c>
      <c r="V31" s="4">
        <f>$N31*Q31</f>
        <v>-0.61757423129765388</v>
      </c>
      <c r="W31" s="4">
        <f t="shared" ref="W31:Y52" si="2">$N31*R31</f>
        <v>-3.1460097535180154</v>
      </c>
      <c r="X31" s="4">
        <f t="shared" si="2"/>
        <v>1.516411702339818E-2</v>
      </c>
      <c r="Y31" s="4">
        <f t="shared" si="2"/>
        <v>-15.439649201695177</v>
      </c>
    </row>
    <row r="32" spans="1:25">
      <c r="B32" s="55"/>
      <c r="C32" t="s">
        <v>33</v>
      </c>
      <c r="D32" s="32">
        <v>7909.8985758996096</v>
      </c>
      <c r="E32" s="32">
        <v>7.2489944688655897E-2</v>
      </c>
      <c r="F32" s="32">
        <v>7.8700890618084995E-2</v>
      </c>
      <c r="G32" s="32">
        <v>3.6152202418159501E-2</v>
      </c>
      <c r="H32" s="15">
        <f t="shared" ref="H32:H52" si="3">PRODUCT(D32:G32)</f>
        <v>1.6314098880069416</v>
      </c>
      <c r="J32" s="33" t="s">
        <v>11</v>
      </c>
      <c r="K32" s="33" t="s">
        <v>5</v>
      </c>
      <c r="M32" s="33" t="s">
        <v>6</v>
      </c>
      <c r="N32" s="12">
        <f t="shared" ref="N32:N52" si="4">(H32-H4) / (LN(H32) - LN(H4))</f>
        <v>1.6089618531948748</v>
      </c>
      <c r="O32" s="16">
        <f t="shared" ref="O32:O52" si="5">N32/M$31</f>
        <v>3.0054578788241966E-3</v>
      </c>
      <c r="Q32" s="4">
        <f t="shared" si="1"/>
        <v>-4.454391702425653E-2</v>
      </c>
      <c r="R32" s="4">
        <f t="shared" si="1"/>
        <v>-1.4294141940748517E-2</v>
      </c>
      <c r="S32" s="4">
        <f t="shared" si="1"/>
        <v>-0.14550682476808996</v>
      </c>
      <c r="T32" s="4">
        <f t="shared" si="1"/>
        <v>0.23212005885531584</v>
      </c>
      <c r="V32" s="4">
        <f t="shared" ref="V32:V52" si="6">$N32*Q32</f>
        <v>-7.1669463283906526E-2</v>
      </c>
      <c r="W32" s="4">
        <f t="shared" si="2"/>
        <v>-2.2998729106817318E-2</v>
      </c>
      <c r="X32" s="4">
        <f t="shared" si="2"/>
        <v>-0.23411493043136794</v>
      </c>
      <c r="Y32" s="4">
        <f t="shared" si="2"/>
        <v>0.37347232005955239</v>
      </c>
    </row>
    <row r="33" spans="2:25">
      <c r="B33" s="55"/>
      <c r="C33" t="s">
        <v>34</v>
      </c>
      <c r="D33" s="32">
        <v>7909.8985758996096</v>
      </c>
      <c r="E33" s="32">
        <v>2.2690473332191399E-2</v>
      </c>
      <c r="F33" s="32">
        <v>7.8700890618084995E-2</v>
      </c>
      <c r="G33" s="32">
        <v>0.21817529995842799</v>
      </c>
      <c r="H33" s="15">
        <f t="shared" si="3"/>
        <v>3.0817662818659333</v>
      </c>
      <c r="N33" s="12">
        <f t="shared" si="4"/>
        <v>3.4598982765158546</v>
      </c>
      <c r="O33" s="16">
        <f t="shared" si="5"/>
        <v>6.4629117927417854E-3</v>
      </c>
      <c r="Q33" s="4">
        <f t="shared" si="1"/>
        <v>-4.454391702425653E-2</v>
      </c>
      <c r="R33" s="4">
        <f t="shared" si="1"/>
        <v>-8.5593404083703639E-3</v>
      </c>
      <c r="S33" s="4">
        <f t="shared" si="1"/>
        <v>-0.14550682476808996</v>
      </c>
      <c r="T33" s="4">
        <f t="shared" si="1"/>
        <v>-2.8563681990700474E-2</v>
      </c>
      <c r="V33" s="4">
        <f t="shared" si="6"/>
        <v>-0.1541174217414904</v>
      </c>
      <c r="W33" s="4">
        <f t="shared" si="2"/>
        <v>-2.9614447127033133E-2</v>
      </c>
      <c r="X33" s="4">
        <f t="shared" si="2"/>
        <v>-0.50343881223640896</v>
      </c>
      <c r="Y33" s="4">
        <f t="shared" si="2"/>
        <v>-9.8827434090571528E-2</v>
      </c>
    </row>
    <row r="34" spans="2:25">
      <c r="B34" s="55"/>
      <c r="C34" t="s">
        <v>35</v>
      </c>
      <c r="D34" s="32">
        <v>7909.8985758996096</v>
      </c>
      <c r="E34" s="32">
        <v>1.1510591794668E-3</v>
      </c>
      <c r="F34" s="32">
        <v>7.8700890618084995E-2</v>
      </c>
      <c r="G34" s="32">
        <v>4.0096079262973802E-2</v>
      </c>
      <c r="H34" s="15">
        <f t="shared" si="3"/>
        <v>2.8730958997484009E-2</v>
      </c>
      <c r="N34" s="12">
        <f t="shared" si="4"/>
        <v>2.803487487975569E-2</v>
      </c>
      <c r="O34" s="16">
        <f t="shared" si="5"/>
        <v>5.2367702454787245E-5</v>
      </c>
      <c r="Q34" s="4">
        <f t="shared" si="1"/>
        <v>-4.454391702425653E-2</v>
      </c>
      <c r="R34" s="4">
        <f t="shared" si="1"/>
        <v>7.1848059162542555E-3</v>
      </c>
      <c r="S34" s="4">
        <f t="shared" si="1"/>
        <v>-0.14550682476808996</v>
      </c>
      <c r="T34" s="4">
        <f t="shared" si="1"/>
        <v>0.23212006695766041</v>
      </c>
      <c r="V34" s="4">
        <f t="shared" si="6"/>
        <v>-1.2487831404292512E-3</v>
      </c>
      <c r="W34" s="4">
        <f t="shared" si="2"/>
        <v>2.014251348975165E-4</v>
      </c>
      <c r="X34" s="4">
        <f t="shared" si="2"/>
        <v>-4.0792656265239381E-3</v>
      </c>
      <c r="Y34" s="4">
        <f t="shared" si="2"/>
        <v>6.5074570342385221E-3</v>
      </c>
    </row>
    <row r="35" spans="2:25">
      <c r="B35" s="55"/>
      <c r="C35" t="s">
        <v>36</v>
      </c>
      <c r="D35" s="32">
        <v>7909.8985758996096</v>
      </c>
      <c r="E35" s="32">
        <v>2.57013002986612E-2</v>
      </c>
      <c r="F35" s="32">
        <v>7.8700890618084995E-2</v>
      </c>
      <c r="G35" s="32">
        <v>0.21940993894905</v>
      </c>
      <c r="H35" s="15">
        <f t="shared" si="3"/>
        <v>3.5104432331414932</v>
      </c>
      <c r="N35" s="12">
        <f t="shared" si="4"/>
        <v>3.4170582170778689</v>
      </c>
      <c r="O35" s="16">
        <f t="shared" si="5"/>
        <v>6.3828887680121892E-3</v>
      </c>
      <c r="Q35" s="4">
        <f t="shared" si="1"/>
        <v>-4.454391702425653E-2</v>
      </c>
      <c r="R35" s="4">
        <f t="shared" si="1"/>
        <v>-8.0868260552620086E-3</v>
      </c>
      <c r="S35" s="4">
        <f t="shared" si="1"/>
        <v>-0.14550682476808996</v>
      </c>
      <c r="T35" s="4">
        <f t="shared" si="1"/>
        <v>0.25230667881699476</v>
      </c>
      <c r="V35" s="4">
        <f t="shared" si="6"/>
        <v>-0.15220915768857055</v>
      </c>
      <c r="W35" s="4">
        <f t="shared" si="2"/>
        <v>-2.7633155422212455E-2</v>
      </c>
      <c r="X35" s="4">
        <f t="shared" si="2"/>
        <v>-0.49720529121471135</v>
      </c>
      <c r="Y35" s="4">
        <f t="shared" si="2"/>
        <v>0.86214661007523863</v>
      </c>
    </row>
    <row r="36" spans="2:25">
      <c r="B36" s="55"/>
      <c r="C36" t="s">
        <v>37</v>
      </c>
      <c r="D36" s="32">
        <v>7909.8985758996096</v>
      </c>
      <c r="E36" s="32">
        <v>0.140993538248919</v>
      </c>
      <c r="F36" s="32">
        <v>0.18776356256406199</v>
      </c>
      <c r="G36" s="32">
        <v>5.04030260039234E-2</v>
      </c>
      <c r="H36" s="15">
        <f t="shared" si="3"/>
        <v>10.554509414000051</v>
      </c>
      <c r="N36" s="12">
        <f t="shared" si="4"/>
        <v>10.127147291521572</v>
      </c>
      <c r="O36" s="16">
        <f t="shared" si="5"/>
        <v>1.8916989583612077E-2</v>
      </c>
      <c r="Q36" s="4">
        <f t="shared" si="1"/>
        <v>-4.454391702425653E-2</v>
      </c>
      <c r="R36" s="4">
        <f t="shared" si="1"/>
        <v>2.9859549416687337E-2</v>
      </c>
      <c r="S36" s="4">
        <f t="shared" si="1"/>
        <v>-6.0275031632153198E-3</v>
      </c>
      <c r="T36" s="4">
        <f t="shared" si="1"/>
        <v>0.10395637307063721</v>
      </c>
      <c r="V36" s="4">
        <f t="shared" si="6"/>
        <v>-0.45110280864596114</v>
      </c>
      <c r="W36" s="4">
        <f t="shared" si="2"/>
        <v>0.30239205500125971</v>
      </c>
      <c r="X36" s="4">
        <f t="shared" si="2"/>
        <v>-6.1041412333993732E-2</v>
      </c>
      <c r="Y36" s="4">
        <f t="shared" si="2"/>
        <v>1.0527815019787097</v>
      </c>
    </row>
    <row r="37" spans="2:25">
      <c r="B37" s="55"/>
      <c r="C37" t="s">
        <v>38</v>
      </c>
      <c r="D37" s="32">
        <v>7909.8985758996096</v>
      </c>
      <c r="E37" s="32">
        <v>0.123416120976476</v>
      </c>
      <c r="F37" s="32">
        <v>0.18776356256406199</v>
      </c>
      <c r="G37" s="32">
        <v>0.34524176215326102</v>
      </c>
      <c r="H37" s="15">
        <f t="shared" si="3"/>
        <v>63.281599600999996</v>
      </c>
      <c r="N37" s="12">
        <f t="shared" si="4"/>
        <v>61.293344885182705</v>
      </c>
      <c r="O37" s="16">
        <f t="shared" si="5"/>
        <v>0.11449281158460714</v>
      </c>
      <c r="Q37" s="4">
        <f t="shared" si="1"/>
        <v>-4.454391702425653E-2</v>
      </c>
      <c r="R37" s="4">
        <f t="shared" si="1"/>
        <v>3.9353745469652424E-2</v>
      </c>
      <c r="S37" s="4">
        <f t="shared" si="1"/>
        <v>-6.0275031632153198E-3</v>
      </c>
      <c r="T37" s="4">
        <f t="shared" si="1"/>
        <v>7.5407687163219439E-2</v>
      </c>
      <c r="V37" s="4">
        <f t="shared" si="6"/>
        <v>-2.730245668704717</v>
      </c>
      <c r="W37" s="4">
        <f t="shared" si="2"/>
        <v>2.4121226935951023</v>
      </c>
      <c r="X37" s="4">
        <f t="shared" si="2"/>
        <v>-0.36944583017948629</v>
      </c>
      <c r="Y37" s="4">
        <f t="shared" si="2"/>
        <v>4.6219893762891742</v>
      </c>
    </row>
    <row r="38" spans="2:25">
      <c r="B38" s="55"/>
      <c r="C38" t="s">
        <v>39</v>
      </c>
      <c r="D38" s="32">
        <v>7909.8985758996096</v>
      </c>
      <c r="E38" s="32">
        <v>0.16228499347261</v>
      </c>
      <c r="F38" s="32">
        <v>0.18776356256406199</v>
      </c>
      <c r="G38" s="32">
        <v>2.4086634568832199E-2</v>
      </c>
      <c r="H38" s="15">
        <f t="shared" si="3"/>
        <v>5.8054610790000218</v>
      </c>
      <c r="N38" s="12">
        <f t="shared" si="4"/>
        <v>5.5458021232038996</v>
      </c>
      <c r="O38" s="16">
        <f t="shared" si="5"/>
        <v>1.0359272752481071E-2</v>
      </c>
      <c r="Q38" s="4">
        <f t="shared" si="1"/>
        <v>-4.454391702425653E-2</v>
      </c>
      <c r="R38" s="4">
        <f t="shared" si="1"/>
        <v>5.3674328456329246E-2</v>
      </c>
      <c r="S38" s="4">
        <f t="shared" si="1"/>
        <v>-6.0275031632153198E-3</v>
      </c>
      <c r="T38" s="4">
        <f t="shared" si="1"/>
        <v>8.9121362925396852E-2</v>
      </c>
      <c r="V38" s="4">
        <f t="shared" si="6"/>
        <v>-0.2470317496089402</v>
      </c>
      <c r="W38" s="4">
        <f t="shared" si="2"/>
        <v>0.29766720471465424</v>
      </c>
      <c r="X38" s="4">
        <f t="shared" si="2"/>
        <v>-3.342733984017774E-2</v>
      </c>
      <c r="Y38" s="4">
        <f t="shared" si="2"/>
        <v>0.49424944373449115</v>
      </c>
    </row>
    <row r="39" spans="2:25">
      <c r="B39" s="55"/>
      <c r="C39" t="s">
        <v>40</v>
      </c>
      <c r="D39" s="32">
        <v>7909.8985758996096</v>
      </c>
      <c r="E39" s="32">
        <v>6.1213152525703696E-3</v>
      </c>
      <c r="F39" s="32">
        <v>0.212252344564235</v>
      </c>
      <c r="G39" s="32">
        <v>0.788832163625664</v>
      </c>
      <c r="H39" s="15">
        <f t="shared" si="3"/>
        <v>8.1068617659944113</v>
      </c>
      <c r="N39" s="12">
        <f t="shared" si="4"/>
        <v>8.0597385827847514</v>
      </c>
      <c r="O39" s="16">
        <f t="shared" si="5"/>
        <v>1.5055176589049883E-2</v>
      </c>
      <c r="Q39" s="4">
        <f t="shared" si="1"/>
        <v>-4.454391702425653E-2</v>
      </c>
      <c r="R39" s="4">
        <f t="shared" si="1"/>
        <v>-4.3223370086060697E-3</v>
      </c>
      <c r="S39" s="4">
        <f t="shared" si="1"/>
        <v>6.2661405737632014E-2</v>
      </c>
      <c r="T39" s="4">
        <f t="shared" si="1"/>
        <v>-2.1243759851687916E-3</v>
      </c>
      <c r="V39" s="4">
        <f t="shared" si="6"/>
        <v>-0.35901232666876287</v>
      </c>
      <c r="W39" s="4">
        <f t="shared" si="2"/>
        <v>-3.4836906356060765E-2</v>
      </c>
      <c r="X39" s="4">
        <f t="shared" si="2"/>
        <v>0.5050345494751225</v>
      </c>
      <c r="Y39" s="4">
        <f t="shared" si="2"/>
        <v>-1.7121915092006276E-2</v>
      </c>
    </row>
    <row r="40" spans="2:25">
      <c r="B40" s="55"/>
      <c r="C40" t="s">
        <v>41</v>
      </c>
      <c r="D40" s="32">
        <v>7909.8985758996096</v>
      </c>
      <c r="E40" s="32">
        <v>0.486470319038246</v>
      </c>
      <c r="F40" s="32">
        <v>7.8700890618084995E-2</v>
      </c>
      <c r="G40" s="32">
        <v>0.37062046623957101</v>
      </c>
      <c r="H40" s="15">
        <f t="shared" si="3"/>
        <v>112.23706666660233</v>
      </c>
      <c r="N40" s="12">
        <f t="shared" si="4"/>
        <v>132.77390005029201</v>
      </c>
      <c r="O40" s="16">
        <f t="shared" si="5"/>
        <v>0.24801480732187048</v>
      </c>
      <c r="Q40" s="4">
        <f t="shared" si="1"/>
        <v>-4.454391702425653E-2</v>
      </c>
      <c r="R40" s="4">
        <f t="shared" si="1"/>
        <v>-1.4876274281282575E-2</v>
      </c>
      <c r="S40" s="4">
        <f t="shared" si="1"/>
        <v>-0.14550682476808996</v>
      </c>
      <c r="T40" s="4">
        <f t="shared" si="1"/>
        <v>-0.12223035884839883</v>
      </c>
      <c r="V40" s="4">
        <f t="shared" si="6"/>
        <v>-5.9142695868271371</v>
      </c>
      <c r="W40" s="4">
        <f t="shared" si="2"/>
        <v>-1.9751809545437424</v>
      </c>
      <c r="X40" s="4">
        <f t="shared" si="2"/>
        <v>-19.319508608393729</v>
      </c>
      <c r="Y40" s="4">
        <f t="shared" si="2"/>
        <v>-16.229001448848631</v>
      </c>
    </row>
    <row r="41" spans="2:25">
      <c r="B41" s="55"/>
      <c r="C41" t="s">
        <v>42</v>
      </c>
      <c r="D41" s="32">
        <v>7909.8985758996096</v>
      </c>
      <c r="E41" s="32">
        <v>0.26095294195219298</v>
      </c>
      <c r="F41" s="32">
        <v>0.18776356256406199</v>
      </c>
      <c r="G41" s="32">
        <v>0.19204267864621</v>
      </c>
      <c r="H41" s="15">
        <f t="shared" si="3"/>
        <v>74.428999999999988</v>
      </c>
      <c r="N41" s="12">
        <f t="shared" si="4"/>
        <v>74.579398764522239</v>
      </c>
      <c r="O41" s="16">
        <f t="shared" si="5"/>
        <v>0.13931047598780877</v>
      </c>
      <c r="Q41" s="4">
        <f t="shared" si="1"/>
        <v>-4.454391702425653E-2</v>
      </c>
      <c r="R41" s="4">
        <f t="shared" si="1"/>
        <v>-5.0773335085605442E-3</v>
      </c>
      <c r="S41" s="4">
        <f t="shared" si="1"/>
        <v>-6.0275031632153198E-3</v>
      </c>
      <c r="T41" s="4">
        <f t="shared" si="1"/>
        <v>5.1612786592697191E-2</v>
      </c>
      <c r="V41" s="4">
        <f t="shared" si="6"/>
        <v>-3.3220585502858184</v>
      </c>
      <c r="W41" s="4">
        <f t="shared" si="2"/>
        <v>-0.37866448039540762</v>
      </c>
      <c r="X41" s="4">
        <f t="shared" si="2"/>
        <v>-0.44952756196385452</v>
      </c>
      <c r="Y41" s="4">
        <f t="shared" si="2"/>
        <v>3.849250592644951</v>
      </c>
    </row>
    <row r="42" spans="2:25">
      <c r="B42" s="55"/>
      <c r="C42" t="s">
        <v>43</v>
      </c>
      <c r="D42" s="32">
        <v>7909.8985758996096</v>
      </c>
      <c r="E42" s="32">
        <v>1.8277172793557998E-2</v>
      </c>
      <c r="F42" s="32">
        <v>0.212252344564235</v>
      </c>
      <c r="G42" s="32">
        <v>0.211167836374336</v>
      </c>
      <c r="H42" s="15">
        <f t="shared" si="3"/>
        <v>6.4797790726812501</v>
      </c>
      <c r="N42" s="12">
        <f t="shared" si="4"/>
        <v>6.4134776837895693</v>
      </c>
      <c r="O42" s="16">
        <f t="shared" si="5"/>
        <v>1.1980046013604221E-2</v>
      </c>
      <c r="Q42" s="4">
        <f t="shared" si="1"/>
        <v>-4.454391702425653E-2</v>
      </c>
      <c r="R42" s="4">
        <f t="shared" si="1"/>
        <v>-5.4885178987897909E-3</v>
      </c>
      <c r="S42" s="4">
        <f t="shared" si="1"/>
        <v>6.2661405737632014E-2</v>
      </c>
      <c r="T42" s="4">
        <f t="shared" si="1"/>
        <v>7.9759129178580412E-3</v>
      </c>
      <c r="V42" s="4">
        <f t="shared" si="6"/>
        <v>-0.28568141778364353</v>
      </c>
      <c r="W42" s="4">
        <f t="shared" si="2"/>
        <v>-3.5200487060967942E-2</v>
      </c>
      <c r="X42" s="4">
        <f t="shared" si="2"/>
        <v>0.4018775273331866</v>
      </c>
      <c r="Y42" s="4">
        <f t="shared" si="2"/>
        <v>5.1153339506531496E-2</v>
      </c>
    </row>
    <row r="43" spans="2:25">
      <c r="B43" s="55"/>
      <c r="C43" t="s">
        <v>44</v>
      </c>
      <c r="D43" s="32">
        <v>7909.8985758996096</v>
      </c>
      <c r="E43" s="32">
        <v>0.486470319038246</v>
      </c>
      <c r="F43" s="32">
        <v>7.8700890618084995E-2</v>
      </c>
      <c r="G43" s="32">
        <v>1.5118193774732801E-2</v>
      </c>
      <c r="H43" s="15">
        <f t="shared" si="3"/>
        <v>4.5783270950732202</v>
      </c>
      <c r="N43" s="12">
        <f t="shared" si="4"/>
        <v>4.5166381697820634</v>
      </c>
      <c r="O43" s="16">
        <f t="shared" si="5"/>
        <v>8.4368474903335523E-3</v>
      </c>
      <c r="Q43" s="4">
        <f t="shared" si="1"/>
        <v>-4.454391702425653E-2</v>
      </c>
      <c r="R43" s="4">
        <f t="shared" si="1"/>
        <v>-1.4876274281282575E-2</v>
      </c>
      <c r="S43" s="4">
        <f t="shared" si="1"/>
        <v>-0.14550682476808996</v>
      </c>
      <c r="T43" s="4">
        <f t="shared" si="1"/>
        <v>0.23212007547216995</v>
      </c>
      <c r="V43" s="4">
        <f t="shared" si="6"/>
        <v>-0.2011887558633621</v>
      </c>
      <c r="W43" s="4">
        <f t="shared" si="2"/>
        <v>-6.719074824298811E-2</v>
      </c>
      <c r="X43" s="4">
        <f t="shared" si="2"/>
        <v>-0.65720167871134527</v>
      </c>
      <c r="Y43" s="4">
        <f t="shared" si="2"/>
        <v>1.0484023928502961</v>
      </c>
    </row>
    <row r="44" spans="2:25">
      <c r="B44" s="55"/>
      <c r="C44" t="s">
        <v>45</v>
      </c>
      <c r="D44" s="32">
        <v>7909.8985758996096</v>
      </c>
      <c r="E44" s="32">
        <v>0.15994811370696199</v>
      </c>
      <c r="F44" s="32">
        <v>0.18776356256406199</v>
      </c>
      <c r="G44" s="32">
        <v>0.36778875414512802</v>
      </c>
      <c r="H44" s="15">
        <f t="shared" si="3"/>
        <v>87.369489897000079</v>
      </c>
      <c r="N44" s="12">
        <f t="shared" si="4"/>
        <v>95.777682811894564</v>
      </c>
      <c r="O44" s="16">
        <f t="shared" si="5"/>
        <v>0.17890777885811612</v>
      </c>
      <c r="Q44" s="4">
        <f t="shared" si="1"/>
        <v>-4.454391702425653E-2</v>
      </c>
      <c r="R44" s="4">
        <f t="shared" si="1"/>
        <v>-2.0075959016877309E-2</v>
      </c>
      <c r="S44" s="4">
        <f t="shared" si="1"/>
        <v>-6.0275031632153198E-3</v>
      </c>
      <c r="T44" s="4">
        <f t="shared" si="1"/>
        <v>-0.11038930803785951</v>
      </c>
      <c r="V44" s="4">
        <f t="shared" si="6"/>
        <v>-4.2663131559485921</v>
      </c>
      <c r="W44" s="4">
        <f t="shared" si="2"/>
        <v>-1.9228288348630695</v>
      </c>
      <c r="X44" s="4">
        <f t="shared" si="2"/>
        <v>-0.57730028611412809</v>
      </c>
      <c r="Y44" s="4">
        <f t="shared" si="2"/>
        <v>-10.572832131074632</v>
      </c>
    </row>
    <row r="45" spans="2:25">
      <c r="B45" s="55"/>
      <c r="C45" t="s">
        <v>46</v>
      </c>
      <c r="D45" s="32">
        <v>7909.8985758996096</v>
      </c>
      <c r="E45" s="32">
        <v>6.1708060949476701E-2</v>
      </c>
      <c r="F45" s="32">
        <v>0.18776356256406199</v>
      </c>
      <c r="G45" s="32">
        <v>2.0437144482645501E-2</v>
      </c>
      <c r="H45" s="15">
        <f t="shared" si="3"/>
        <v>1.8730283320000074</v>
      </c>
      <c r="N45" s="12">
        <f t="shared" si="4"/>
        <v>1.8295738835119304</v>
      </c>
      <c r="O45" s="16">
        <f t="shared" si="5"/>
        <v>3.4175497897437845E-3</v>
      </c>
      <c r="Q45" s="4">
        <f t="shared" si="1"/>
        <v>-4.454391702425653E-2</v>
      </c>
      <c r="R45" s="4">
        <f t="shared" si="1"/>
        <v>3.9353752944179643E-2</v>
      </c>
      <c r="S45" s="4">
        <f t="shared" si="1"/>
        <v>-6.0275031632153198E-3</v>
      </c>
      <c r="T45" s="4">
        <f t="shared" si="1"/>
        <v>5.8349704258640944E-2</v>
      </c>
      <c r="V45" s="4">
        <f t="shared" si="6"/>
        <v>-8.1496387256902211E-2</v>
      </c>
      <c r="W45" s="4">
        <f t="shared" si="2"/>
        <v>7.200059860485182E-2</v>
      </c>
      <c r="X45" s="4">
        <f t="shared" si="2"/>
        <v>-1.1027762370204298E-2</v>
      </c>
      <c r="Y45" s="4">
        <f t="shared" si="2"/>
        <v>0.10675509502225433</v>
      </c>
    </row>
    <row r="46" spans="2:25">
      <c r="B46" s="55"/>
      <c r="C46" t="s">
        <v>47</v>
      </c>
      <c r="D46" s="32">
        <v>7909.8985758996096</v>
      </c>
      <c r="E46" s="32">
        <v>1.51199881160101E-2</v>
      </c>
      <c r="F46" s="32">
        <v>0.52128320225361802</v>
      </c>
      <c r="G46" s="32">
        <v>0.32612984359337399</v>
      </c>
      <c r="H46" s="15">
        <f t="shared" si="3"/>
        <v>20.332306007280003</v>
      </c>
      <c r="N46" s="12">
        <f t="shared" si="4"/>
        <v>20.041484931801104</v>
      </c>
      <c r="O46" s="16">
        <f t="shared" si="5"/>
        <v>3.7436461698587345E-2</v>
      </c>
      <c r="Q46" s="4">
        <f t="shared" si="1"/>
        <v>-4.454391702425653E-2</v>
      </c>
      <c r="R46" s="4">
        <f t="shared" si="1"/>
        <v>1.2203325090753836E-3</v>
      </c>
      <c r="S46" s="4">
        <f t="shared" si="1"/>
        <v>1.0937457170404619E-3</v>
      </c>
      <c r="T46" s="4">
        <f t="shared" si="1"/>
        <v>7.1112712946930223E-2</v>
      </c>
      <c r="V46" s="4">
        <f t="shared" si="6"/>
        <v>-0.89272624184503591</v>
      </c>
      <c r="W46" s="4">
        <f t="shared" si="2"/>
        <v>2.4457275592421335E-2</v>
      </c>
      <c r="X46" s="4">
        <f t="shared" si="2"/>
        <v>2.192028830728841E-2</v>
      </c>
      <c r="Y46" s="4">
        <f t="shared" si="2"/>
        <v>1.4252043649853994</v>
      </c>
    </row>
    <row r="47" spans="2:25">
      <c r="B47" s="55"/>
      <c r="C47" t="s">
        <v>48</v>
      </c>
      <c r="D47" s="32">
        <v>7909.8985758996096</v>
      </c>
      <c r="E47" s="32">
        <v>0.168054744834221</v>
      </c>
      <c r="F47" s="32">
        <v>7.8700890618084995E-2</v>
      </c>
      <c r="G47" s="32">
        <v>5.7788901740937502E-2</v>
      </c>
      <c r="H47" s="15">
        <f t="shared" si="3"/>
        <v>6.0456887077135564</v>
      </c>
      <c r="N47" s="12">
        <f t="shared" si="4"/>
        <v>7.7394867082631791</v>
      </c>
      <c r="O47" s="16">
        <f t="shared" si="5"/>
        <v>1.4456962580695454E-2</v>
      </c>
      <c r="Q47" s="4">
        <f t="shared" si="1"/>
        <v>-4.454391702425653E-2</v>
      </c>
      <c r="R47" s="4">
        <f t="shared" si="1"/>
        <v>-0.22691296093062974</v>
      </c>
      <c r="S47" s="4">
        <f t="shared" si="1"/>
        <v>-0.14550682476808996</v>
      </c>
      <c r="T47" s="4">
        <f t="shared" si="1"/>
        <v>-5.8233782556912139E-2</v>
      </c>
      <c r="V47" s="4">
        <f t="shared" si="6"/>
        <v>-0.34474705374321135</v>
      </c>
      <c r="W47" s="4">
        <f t="shared" si="2"/>
        <v>-1.7561898450552509</v>
      </c>
      <c r="X47" s="4">
        <f t="shared" si="2"/>
        <v>-1.1261481362542118</v>
      </c>
      <c r="Y47" s="4">
        <f t="shared" si="2"/>
        <v>-0.45069958607110966</v>
      </c>
    </row>
    <row r="48" spans="2:25">
      <c r="B48" s="55"/>
      <c r="C48" t="s">
        <v>49</v>
      </c>
      <c r="D48" s="32">
        <v>7909.8985758996096</v>
      </c>
      <c r="E48" s="32">
        <v>6.44096465150297E-2</v>
      </c>
      <c r="F48" s="32">
        <v>0.52128320225361802</v>
      </c>
      <c r="G48" s="32">
        <v>3.0461279412968799E-2</v>
      </c>
      <c r="H48" s="15">
        <f t="shared" si="3"/>
        <v>8.0899102094999886</v>
      </c>
      <c r="N48" s="12">
        <f t="shared" si="4"/>
        <v>6.121841407109688</v>
      </c>
      <c r="O48" s="16">
        <f t="shared" si="5"/>
        <v>1.1435284468289732E-2</v>
      </c>
      <c r="Q48" s="4">
        <f t="shared" si="1"/>
        <v>-4.454391702425653E-2</v>
      </c>
      <c r="R48" s="4">
        <f t="shared" si="1"/>
        <v>-1.1378649766293769E-2</v>
      </c>
      <c r="S48" s="4">
        <f t="shared" si="1"/>
        <v>1.0937457170404619E-3</v>
      </c>
      <c r="T48" s="4">
        <f t="shared" si="1"/>
        <v>0.64087786607708797</v>
      </c>
      <c r="V48" s="4">
        <f t="shared" si="6"/>
        <v>-0.27269079567395177</v>
      </c>
      <c r="W48" s="4">
        <f t="shared" si="2"/>
        <v>-6.9658289296296166E-2</v>
      </c>
      <c r="X48" s="4">
        <f t="shared" si="2"/>
        <v>6.6957378194271756E-3</v>
      </c>
      <c r="Y48" s="4">
        <f t="shared" si="2"/>
        <v>3.9233526574508142</v>
      </c>
    </row>
    <row r="49" spans="1:26">
      <c r="B49" s="55"/>
      <c r="C49" t="s">
        <v>50</v>
      </c>
      <c r="D49" s="32">
        <v>7909.8985758996096</v>
      </c>
      <c r="E49" s="32">
        <v>8.5325700951052103E-2</v>
      </c>
      <c r="F49" s="32">
        <v>0.52128320225361802</v>
      </c>
      <c r="G49" s="32">
        <v>1.51676337065547E-2</v>
      </c>
      <c r="H49" s="15">
        <f t="shared" si="3"/>
        <v>5.3363258649000116</v>
      </c>
      <c r="N49" s="12">
        <f t="shared" si="4"/>
        <v>4.9180954688149301</v>
      </c>
      <c r="O49" s="16">
        <f t="shared" si="5"/>
        <v>9.1867490495246354E-3</v>
      </c>
      <c r="Q49" s="4">
        <f t="shared" si="1"/>
        <v>-4.454391702425653E-2</v>
      </c>
      <c r="R49" s="4">
        <f t="shared" si="1"/>
        <v>-1.7945988551191228E-2</v>
      </c>
      <c r="S49" s="4">
        <f t="shared" si="1"/>
        <v>1.0937457170404619E-3</v>
      </c>
      <c r="T49" s="4">
        <f t="shared" si="1"/>
        <v>0.22691059833598004</v>
      </c>
      <c r="V49" s="4">
        <f t="shared" si="6"/>
        <v>-0.21907123648026428</v>
      </c>
      <c r="W49" s="4">
        <f t="shared" si="2"/>
        <v>-8.8260084977018191E-2</v>
      </c>
      <c r="X49" s="4">
        <f t="shared" si="2"/>
        <v>5.3791458550124325E-3</v>
      </c>
      <c r="Y49" s="4">
        <f t="shared" si="2"/>
        <v>1.1159679855022679</v>
      </c>
    </row>
    <row r="50" spans="1:26">
      <c r="B50" s="55"/>
      <c r="C50" t="s">
        <v>51</v>
      </c>
      <c r="D50" s="32">
        <v>7909.8985758996096</v>
      </c>
      <c r="E50" s="32">
        <v>2.4475740479901701E-2</v>
      </c>
      <c r="F50" s="32">
        <v>0.52128320225361802</v>
      </c>
      <c r="G50" s="32">
        <v>0.61898245876651103</v>
      </c>
      <c r="H50" s="15">
        <f t="shared" si="3"/>
        <v>62.468176226399933</v>
      </c>
      <c r="N50" s="12">
        <f t="shared" si="4"/>
        <v>64.92662613803391</v>
      </c>
      <c r="O50" s="16">
        <f t="shared" si="5"/>
        <v>0.1212795938477683</v>
      </c>
      <c r="Q50" s="4">
        <f t="shared" si="1"/>
        <v>-4.454391702425653E-2</v>
      </c>
      <c r="R50" s="4">
        <f t="shared" si="1"/>
        <v>1.1888087209310783E-5</v>
      </c>
      <c r="S50" s="4">
        <f t="shared" si="1"/>
        <v>1.0937457170404619E-3</v>
      </c>
      <c r="T50" s="4">
        <f t="shared" si="1"/>
        <v>-3.3272476348052304E-2</v>
      </c>
      <c r="V50" s="4">
        <f t="shared" si="6"/>
        <v>-2.8920862473575077</v>
      </c>
      <c r="W50" s="4">
        <f t="shared" si="2"/>
        <v>7.7185339373526409E-4</v>
      </c>
      <c r="X50" s="4">
        <f t="shared" si="2"/>
        <v>7.1013219260361887E-2</v>
      </c>
      <c r="Y50" s="4">
        <f t="shared" si="2"/>
        <v>-2.160269632536568</v>
      </c>
    </row>
    <row r="51" spans="1:26">
      <c r="B51" s="55"/>
      <c r="C51" t="s">
        <v>52</v>
      </c>
      <c r="D51" s="32">
        <v>7909.8985758996096</v>
      </c>
      <c r="E51" s="32">
        <v>0.168054744834221</v>
      </c>
      <c r="F51" s="32">
        <v>7.8700890618084995E-2</v>
      </c>
      <c r="G51" s="32">
        <v>2.65347548694745E-2</v>
      </c>
      <c r="H51" s="15">
        <f t="shared" si="3"/>
        <v>2.7759805610337041</v>
      </c>
      <c r="N51" s="12">
        <f t="shared" si="4"/>
        <v>4.3038866226277364</v>
      </c>
      <c r="O51" s="16">
        <f t="shared" si="5"/>
        <v>8.0394385571401789E-3</v>
      </c>
      <c r="Q51" s="4">
        <f t="shared" si="1"/>
        <v>-4.454391702425653E-2</v>
      </c>
      <c r="R51" s="4">
        <f t="shared" si="1"/>
        <v>-0.22691296093062974</v>
      </c>
      <c r="S51" s="4">
        <f t="shared" si="1"/>
        <v>-0.14550682476808996</v>
      </c>
      <c r="T51" s="4">
        <f t="shared" si="1"/>
        <v>-0.40418688848161555</v>
      </c>
      <c r="V51" s="4">
        <f t="shared" si="6"/>
        <v>-0.19171196860013756</v>
      </c>
      <c r="W51" s="4">
        <f t="shared" si="2"/>
        <v>-0.97660765705018748</v>
      </c>
      <c r="X51" s="4">
        <f t="shared" si="2"/>
        <v>-0.6262448766204205</v>
      </c>
      <c r="Y51" s="4">
        <f t="shared" si="2"/>
        <v>-1.7395745423775539</v>
      </c>
    </row>
    <row r="52" spans="1:26">
      <c r="B52" s="55"/>
      <c r="C52" t="s">
        <v>53</v>
      </c>
      <c r="D52" s="32">
        <v>7909.8985758996096</v>
      </c>
      <c r="E52" s="32">
        <v>8.2159092796632902E-2</v>
      </c>
      <c r="F52" s="32">
        <v>7.8700890618084995E-2</v>
      </c>
      <c r="G52" s="32">
        <v>1.61041627866726E-2</v>
      </c>
      <c r="H52" s="15">
        <f t="shared" si="3"/>
        <v>0.82365312199932861</v>
      </c>
      <c r="N52" s="12">
        <f t="shared" si="4"/>
        <v>0.81422505800908684</v>
      </c>
      <c r="O52" s="16">
        <f t="shared" si="5"/>
        <v>1.5209304750577622E-3</v>
      </c>
      <c r="Q52" s="4">
        <f t="shared" si="1"/>
        <v>-4.454391702425653E-2</v>
      </c>
      <c r="R52" s="4">
        <f t="shared" si="1"/>
        <v>-1.8999634353940031E-2</v>
      </c>
      <c r="S52" s="4">
        <f t="shared" si="1"/>
        <v>-0.14550682476808996</v>
      </c>
      <c r="T52" s="4">
        <f t="shared" si="1"/>
        <v>0.23212004876871983</v>
      </c>
      <c r="V52" s="4">
        <f t="shared" si="6"/>
        <v>-3.6268773423027222E-2</v>
      </c>
      <c r="W52" s="4">
        <f t="shared" si="2"/>
        <v>-1.5469978383988262E-2</v>
      </c>
      <c r="X52" s="4">
        <f t="shared" si="2"/>
        <v>-0.11847530283751607</v>
      </c>
      <c r="Y52" s="4">
        <f t="shared" si="2"/>
        <v>0.18899796017378298</v>
      </c>
    </row>
    <row r="53" spans="1:26">
      <c r="D53" s="54" t="s">
        <v>3</v>
      </c>
      <c r="E53" s="54"/>
      <c r="F53" s="54"/>
      <c r="G53" s="54"/>
      <c r="H53" s="34" t="s">
        <v>4</v>
      </c>
      <c r="N53" s="33" t="s">
        <v>7</v>
      </c>
      <c r="O53" s="5" t="s">
        <v>25</v>
      </c>
      <c r="Q53" s="54" t="s">
        <v>9</v>
      </c>
      <c r="R53" s="54"/>
      <c r="S53" s="54"/>
      <c r="T53" s="54"/>
      <c r="V53" s="54" t="s">
        <v>26</v>
      </c>
      <c r="W53" s="54"/>
      <c r="X53" s="54"/>
      <c r="Y53" s="54"/>
    </row>
    <row r="54" spans="1:26">
      <c r="H54" s="13">
        <f>SUM(H31:H52)</f>
        <v>495.25529306302224</v>
      </c>
      <c r="V54" s="4">
        <f>SUM(V31:V52)</f>
        <v>-23.704521781869026</v>
      </c>
      <c r="W54" s="4">
        <f t="shared" ref="W54:Y54" si="7">SUM(W31:W52)</f>
        <v>-7.4367312453621324</v>
      </c>
      <c r="X54" s="4">
        <f t="shared" si="7"/>
        <v>-23.561102510054283</v>
      </c>
      <c r="Y54" s="4">
        <f t="shared" si="7"/>
        <v>-27.587744794478546</v>
      </c>
      <c r="Z54" s="18">
        <f>SUM(V54:Y54)</f>
        <v>-82.290100331763995</v>
      </c>
    </row>
    <row r="55" spans="1:26">
      <c r="H55" s="8" t="s">
        <v>0</v>
      </c>
      <c r="V55" s="52" t="s">
        <v>12</v>
      </c>
      <c r="W55" s="52"/>
      <c r="X55" s="52"/>
      <c r="Y55" s="52"/>
      <c r="Z55" s="33" t="s">
        <v>5</v>
      </c>
    </row>
    <row r="57" spans="1:26">
      <c r="D57" s="52" t="s">
        <v>23</v>
      </c>
      <c r="E57" s="52"/>
      <c r="F57" s="52"/>
      <c r="G57" s="52"/>
      <c r="J57" s="33"/>
      <c r="K57" s="33"/>
      <c r="M57" s="33"/>
      <c r="N57" s="33"/>
      <c r="O57" s="5"/>
      <c r="Q57" s="52" t="s">
        <v>23</v>
      </c>
      <c r="R57" s="52"/>
      <c r="S57" s="52"/>
      <c r="T57" s="52"/>
      <c r="V57" s="52" t="s">
        <v>23</v>
      </c>
      <c r="W57" s="52"/>
      <c r="X57" s="52"/>
      <c r="Y57" s="52"/>
    </row>
    <row r="58" spans="1:26">
      <c r="D58" s="33" t="s">
        <v>28</v>
      </c>
      <c r="E58" s="33" t="s">
        <v>29</v>
      </c>
      <c r="F58" s="33" t="s">
        <v>30</v>
      </c>
      <c r="G58" s="33" t="s">
        <v>31</v>
      </c>
      <c r="H58" s="33"/>
      <c r="Q58" s="33" t="s">
        <v>28</v>
      </c>
      <c r="R58" s="33" t="s">
        <v>29</v>
      </c>
      <c r="S58" s="33" t="s">
        <v>30</v>
      </c>
      <c r="T58" s="33" t="s">
        <v>31</v>
      </c>
      <c r="V58" s="33" t="s">
        <v>28</v>
      </c>
      <c r="W58" s="33" t="s">
        <v>29</v>
      </c>
      <c r="X58" s="33" t="s">
        <v>30</v>
      </c>
      <c r="Y58" s="33" t="s">
        <v>31</v>
      </c>
    </row>
    <row r="59" spans="1:26">
      <c r="A59">
        <v>2004</v>
      </c>
      <c r="C59" t="s">
        <v>32</v>
      </c>
      <c r="D59" s="41">
        <v>0</v>
      </c>
      <c r="E59" s="42">
        <v>0</v>
      </c>
      <c r="F59" s="42">
        <v>0</v>
      </c>
      <c r="G59" s="42">
        <v>0</v>
      </c>
      <c r="H59" s="43">
        <f>PRODUCT(D59:G59)</f>
        <v>0</v>
      </c>
      <c r="J59" s="17">
        <f>H82/H54</f>
        <v>1.064962865618801</v>
      </c>
      <c r="K59" s="18">
        <f>H82-H54</f>
        <v>32.173203050253051</v>
      </c>
      <c r="M59" s="14">
        <f>(H82-H54) / (LN(H82) - LN(H54))</f>
        <v>511.17315746461503</v>
      </c>
      <c r="N59" s="40">
        <v>0</v>
      </c>
      <c r="O59" s="16">
        <f t="shared" ref="O59:O80" si="8">N59/M$59</f>
        <v>0</v>
      </c>
      <c r="Q59" s="4"/>
      <c r="R59" s="4"/>
      <c r="S59" s="4"/>
      <c r="T59" s="4"/>
      <c r="V59" s="44">
        <f>-$H31</f>
        <v>-6.415779078832518</v>
      </c>
      <c r="W59" s="45">
        <f t="shared" ref="W59:Y59" si="9">-$H31</f>
        <v>-6.415779078832518</v>
      </c>
      <c r="X59" s="45">
        <f t="shared" si="9"/>
        <v>-6.415779078832518</v>
      </c>
      <c r="Y59" s="46">
        <f t="shared" si="9"/>
        <v>-6.415779078832518</v>
      </c>
    </row>
    <row r="60" spans="1:26" ht="16" customHeight="1">
      <c r="B60" s="55" t="s">
        <v>54</v>
      </c>
      <c r="C60" t="s">
        <v>33</v>
      </c>
      <c r="D60" s="4">
        <v>7962.9211678178699</v>
      </c>
      <c r="E60" s="4">
        <v>0.101321320928485</v>
      </c>
      <c r="F60" s="4">
        <v>5.9104815792233603E-2</v>
      </c>
      <c r="G60" s="4">
        <v>3.6042366002809897E-2</v>
      </c>
      <c r="H60" s="12">
        <f>PRODUCT(D60:G60)</f>
        <v>1.7187369749882271</v>
      </c>
      <c r="J60" s="33" t="s">
        <v>11</v>
      </c>
      <c r="K60" s="33" t="s">
        <v>5</v>
      </c>
      <c r="M60" s="33" t="s">
        <v>6</v>
      </c>
      <c r="N60" s="12">
        <f>(H60-H32) / (LN(H60) - LN(H32))</f>
        <v>1.6746939753772851</v>
      </c>
      <c r="O60" s="16">
        <f t="shared" si="8"/>
        <v>3.2761774575246795E-3</v>
      </c>
      <c r="Q60" s="4">
        <f>LN(D60) - LN(D32)</f>
        <v>6.6809539825722908E-3</v>
      </c>
      <c r="R60" s="4">
        <f t="shared" ref="Q60:T80" si="10">LN(E60) - LN(E32)</f>
        <v>0.33484900395022166</v>
      </c>
      <c r="S60" s="4">
        <f t="shared" si="10"/>
        <v>-0.28634206540200458</v>
      </c>
      <c r="T60" s="4">
        <f t="shared" si="10"/>
        <v>-3.0427912375130539E-3</v>
      </c>
      <c r="V60" s="4">
        <f t="shared" ref="V60:Y80" si="11">$N60*Q60</f>
        <v>1.1188553384386695E-2</v>
      </c>
      <c r="W60" s="4">
        <f t="shared" si="11"/>
        <v>0.560769609576521</v>
      </c>
      <c r="X60" s="4">
        <f t="shared" si="11"/>
        <v>-0.47953533182582564</v>
      </c>
      <c r="Y60" s="4">
        <f t="shared" si="11"/>
        <v>-5.0957441537939057E-3</v>
      </c>
    </row>
    <row r="61" spans="1:26">
      <c r="B61" s="55"/>
      <c r="C61" t="s">
        <v>34</v>
      </c>
      <c r="D61" s="4">
        <v>7962.9211678178699</v>
      </c>
      <c r="E61" s="4">
        <v>3.1894804674462998E-2</v>
      </c>
      <c r="F61" s="4">
        <v>5.9104815792233603E-2</v>
      </c>
      <c r="G61" s="4">
        <v>0.21114865211203199</v>
      </c>
      <c r="H61" s="12">
        <f t="shared" ref="H61:H80" si="12">PRODUCT(D61:G61)</f>
        <v>3.1695933328475241</v>
      </c>
      <c r="N61" s="12">
        <f t="shared" ref="N61:N80" si="13">(H61-H33) / (LN(H61) - LN(H33))</f>
        <v>3.1254741455112169</v>
      </c>
      <c r="O61" s="16">
        <f t="shared" si="8"/>
        <v>6.1143158631673097E-3</v>
      </c>
      <c r="Q61" s="4">
        <f t="shared" si="10"/>
        <v>6.6809539825722908E-3</v>
      </c>
      <c r="R61" s="4">
        <f t="shared" si="10"/>
        <v>0.34049797425535733</v>
      </c>
      <c r="S61" s="4">
        <f t="shared" si="10"/>
        <v>-0.28634206540200458</v>
      </c>
      <c r="T61" s="4">
        <f t="shared" si="10"/>
        <v>-3.2736470097839865E-2</v>
      </c>
      <c r="V61" s="4">
        <f t="shared" si="11"/>
        <v>2.0881148939879891E-2</v>
      </c>
      <c r="W61" s="4">
        <f t="shared" si="11"/>
        <v>1.0642176151340632</v>
      </c>
      <c r="X61" s="4">
        <f t="shared" si="11"/>
        <v>-0.89495472218624728</v>
      </c>
      <c r="Y61" s="4">
        <f t="shared" si="11"/>
        <v>-0.10231699090609955</v>
      </c>
    </row>
    <row r="62" spans="1:26">
      <c r="B62" s="55"/>
      <c r="C62" t="s">
        <v>35</v>
      </c>
      <c r="D62" s="4">
        <v>7962.9211678178699</v>
      </c>
      <c r="E62" s="4">
        <v>1.64388762591194E-3</v>
      </c>
      <c r="F62" s="4">
        <v>5.9104815792233603E-2</v>
      </c>
      <c r="G62" s="4">
        <v>3.9974260578116698E-2</v>
      </c>
      <c r="H62" s="12">
        <f t="shared" si="12"/>
        <v>3.0927716089006452E-2</v>
      </c>
      <c r="N62" s="12">
        <f t="shared" si="13"/>
        <v>2.9815851134189497E-2</v>
      </c>
      <c r="O62" s="16">
        <f t="shared" si="8"/>
        <v>5.8328280150847793E-5</v>
      </c>
      <c r="Q62" s="4">
        <f t="shared" si="10"/>
        <v>6.6809539825722908E-3</v>
      </c>
      <c r="R62" s="4">
        <f t="shared" si="10"/>
        <v>0.35638139611496378</v>
      </c>
      <c r="S62" s="4">
        <f t="shared" si="10"/>
        <v>-0.28634206540200458</v>
      </c>
      <c r="T62" s="4">
        <f t="shared" si="10"/>
        <v>-3.042794100487356E-3</v>
      </c>
      <c r="V62" s="4">
        <f t="shared" si="11"/>
        <v>1.9919832937874586E-4</v>
      </c>
      <c r="W62" s="4">
        <f t="shared" si="11"/>
        <v>1.062581465355838E-2</v>
      </c>
      <c r="X62" s="4">
        <f t="shared" si="11"/>
        <v>-8.5375323954825205E-3</v>
      </c>
      <c r="Y62" s="4">
        <f t="shared" si="11"/>
        <v>-9.0723495932121045E-5</v>
      </c>
    </row>
    <row r="63" spans="1:26">
      <c r="B63" s="55"/>
      <c r="C63" t="s">
        <v>36</v>
      </c>
      <c r="D63" s="4">
        <v>7962.9211678178699</v>
      </c>
      <c r="E63" s="4">
        <v>3.61436810659009E-2</v>
      </c>
      <c r="F63" s="4">
        <v>5.9104815792233603E-2</v>
      </c>
      <c r="G63" s="4">
        <v>0.223213106593357</v>
      </c>
      <c r="H63" s="12">
        <f t="shared" si="12"/>
        <v>3.7970591067001762</v>
      </c>
      <c r="N63" s="12">
        <f t="shared" si="13"/>
        <v>3.6518767860688772</v>
      </c>
      <c r="O63" s="16">
        <f t="shared" si="8"/>
        <v>7.1441090611681253E-3</v>
      </c>
      <c r="Q63" s="4">
        <f t="shared" si="10"/>
        <v>6.6809539825722908E-3</v>
      </c>
      <c r="R63" s="4">
        <f t="shared" si="10"/>
        <v>0.34096054980220147</v>
      </c>
      <c r="S63" s="4">
        <f t="shared" si="10"/>
        <v>-0.28634206540200458</v>
      </c>
      <c r="T63" s="4">
        <f t="shared" si="10"/>
        <v>1.7185102676246178E-2</v>
      </c>
      <c r="V63" s="4">
        <f t="shared" si="11"/>
        <v>2.4398020757750164E-2</v>
      </c>
      <c r="W63" s="4">
        <f t="shared" si="11"/>
        <v>1.2451459167879408</v>
      </c>
      <c r="X63" s="4">
        <f t="shared" si="11"/>
        <v>-1.0456859415165967</v>
      </c>
      <c r="Y63" s="4">
        <f t="shared" si="11"/>
        <v>6.2757877529593553E-2</v>
      </c>
    </row>
    <row r="64" spans="1:26">
      <c r="B64" s="55"/>
      <c r="C64" t="s">
        <v>37</v>
      </c>
      <c r="D64" s="4">
        <v>7962.9211678178699</v>
      </c>
      <c r="E64" s="4">
        <v>0.13653850994642899</v>
      </c>
      <c r="F64" s="4">
        <v>0.22687341349221901</v>
      </c>
      <c r="G64" s="4">
        <v>4.6628355872029202E-2</v>
      </c>
      <c r="H64" s="12">
        <f t="shared" si="12"/>
        <v>11.501680070000008</v>
      </c>
      <c r="N64" s="12">
        <f t="shared" si="13"/>
        <v>11.021312262914888</v>
      </c>
      <c r="O64" s="16">
        <f t="shared" si="8"/>
        <v>2.1560819659584368E-2</v>
      </c>
      <c r="Q64" s="4">
        <f t="shared" si="10"/>
        <v>6.6809539825722908E-3</v>
      </c>
      <c r="R64" s="4">
        <f t="shared" si="10"/>
        <v>-3.2107362321038391E-2</v>
      </c>
      <c r="S64" s="4">
        <f t="shared" si="10"/>
        <v>0.18920868672913205</v>
      </c>
      <c r="T64" s="4">
        <f t="shared" si="10"/>
        <v>-7.7842361853951214E-2</v>
      </c>
      <c r="V64" s="4">
        <f t="shared" si="11"/>
        <v>7.3632880056094044E-2</v>
      </c>
      <c r="W64" s="4">
        <f t="shared" si="11"/>
        <v>-0.35386526607871183</v>
      </c>
      <c r="X64" s="4">
        <f t="shared" si="11"/>
        <v>2.0853280192978043</v>
      </c>
      <c r="Y64" s="4">
        <f t="shared" si="11"/>
        <v>-0.85792497727521067</v>
      </c>
    </row>
    <row r="65" spans="2:25">
      <c r="B65" s="55"/>
      <c r="C65" t="s">
        <v>38</v>
      </c>
      <c r="D65" s="4">
        <v>7962.9211678178699</v>
      </c>
      <c r="E65" s="4">
        <v>0.12282316194385701</v>
      </c>
      <c r="F65" s="4">
        <v>0.22687341349221901</v>
      </c>
      <c r="G65" s="4">
        <v>0.33797618041313798</v>
      </c>
      <c r="H65" s="12">
        <f t="shared" si="12"/>
        <v>74.993286900000257</v>
      </c>
      <c r="N65" s="12">
        <f t="shared" si="13"/>
        <v>68.97179855635278</v>
      </c>
      <c r="O65" s="16">
        <f t="shared" si="8"/>
        <v>0.13492844361869141</v>
      </c>
      <c r="Q65" s="4">
        <f t="shared" si="10"/>
        <v>6.6809539825722908E-3</v>
      </c>
      <c r="R65" s="4">
        <f t="shared" si="10"/>
        <v>-4.8161298370583694E-3</v>
      </c>
      <c r="S65" s="4">
        <f t="shared" si="10"/>
        <v>0.18920868672913205</v>
      </c>
      <c r="T65" s="4">
        <f t="shared" si="10"/>
        <v>-2.1269510629075672E-2</v>
      </c>
      <c r="V65" s="4">
        <f t="shared" si="11"/>
        <v>0.4607974122502389</v>
      </c>
      <c r="W65" s="4">
        <f t="shared" si="11"/>
        <v>-0.33217713694283002</v>
      </c>
      <c r="X65" s="4">
        <f t="shared" si="11"/>
        <v>13.050063426193756</v>
      </c>
      <c r="Y65" s="4">
        <f t="shared" si="11"/>
        <v>-1.4669964025008115</v>
      </c>
    </row>
    <row r="66" spans="2:25">
      <c r="B66" s="55"/>
      <c r="C66" t="s">
        <v>39</v>
      </c>
      <c r="D66" s="4">
        <v>7962.9211678178699</v>
      </c>
      <c r="E66" s="4">
        <v>0.15656397194409799</v>
      </c>
      <c r="F66" s="4">
        <v>0.22687341349221901</v>
      </c>
      <c r="G66" s="4">
        <v>2.3505862171590401E-2</v>
      </c>
      <c r="H66" s="12">
        <f t="shared" si="12"/>
        <v>6.6485055799999868</v>
      </c>
      <c r="N66" s="12">
        <f t="shared" si="13"/>
        <v>6.217460331567537</v>
      </c>
      <c r="O66" s="16">
        <f t="shared" si="8"/>
        <v>1.2163119758489917E-2</v>
      </c>
      <c r="Q66" s="4">
        <f t="shared" si="10"/>
        <v>6.6809539825722908E-3</v>
      </c>
      <c r="R66" s="4">
        <f t="shared" si="10"/>
        <v>-3.588931571193732E-2</v>
      </c>
      <c r="S66" s="4">
        <f t="shared" si="10"/>
        <v>0.18920868672913205</v>
      </c>
      <c r="T66" s="4">
        <f t="shared" si="10"/>
        <v>-2.440726030104523E-2</v>
      </c>
      <c r="V66" s="4">
        <f t="shared" si="11"/>
        <v>4.153856636367137E-2</v>
      </c>
      <c r="W66" s="4">
        <f t="shared" si="11"/>
        <v>-0.22314039676607383</v>
      </c>
      <c r="X66" s="4">
        <f t="shared" si="11"/>
        <v>1.1763975041263677</v>
      </c>
      <c r="Y66" s="4">
        <f t="shared" si="11"/>
        <v>-0.15175117272399186</v>
      </c>
    </row>
    <row r="67" spans="2:25">
      <c r="B67" s="55"/>
      <c r="C67" t="s">
        <v>40</v>
      </c>
      <c r="D67" s="4">
        <v>7962.9211678178699</v>
      </c>
      <c r="E67" s="4">
        <v>6.0934534753823901E-3</v>
      </c>
      <c r="F67" s="4">
        <v>0.214657259563002</v>
      </c>
      <c r="G67" s="4">
        <v>0.78705371106334998</v>
      </c>
      <c r="H67" s="12">
        <f t="shared" si="12"/>
        <v>8.1975838473772207</v>
      </c>
      <c r="N67" s="12">
        <f t="shared" si="13"/>
        <v>8.1521386725359921</v>
      </c>
      <c r="O67" s="16">
        <f t="shared" si="8"/>
        <v>1.5947900537207509E-2</v>
      </c>
      <c r="Q67" s="4">
        <f t="shared" si="10"/>
        <v>6.6809539825722908E-3</v>
      </c>
      <c r="R67" s="4">
        <f t="shared" si="10"/>
        <v>-4.5619898549915661E-3</v>
      </c>
      <c r="S67" s="4">
        <f t="shared" si="10"/>
        <v>1.1266743195072815E-2</v>
      </c>
      <c r="T67" s="4">
        <f t="shared" si="10"/>
        <v>-2.2570838991515518E-3</v>
      </c>
      <c r="V67" s="4">
        <f t="shared" si="11"/>
        <v>5.4464063330760926E-2</v>
      </c>
      <c r="W67" s="4">
        <f t="shared" si="11"/>
        <v>-3.7189973920593609E-2</v>
      </c>
      <c r="X67" s="4">
        <f t="shared" si="11"/>
        <v>9.1848052914084821E-2</v>
      </c>
      <c r="Y67" s="4">
        <f t="shared" si="11"/>
        <v>-1.8400060941431692E-2</v>
      </c>
    </row>
    <row r="68" spans="2:25">
      <c r="B68" s="55"/>
      <c r="C68" t="s">
        <v>41</v>
      </c>
      <c r="D68" s="4">
        <v>7962.9211678178699</v>
      </c>
      <c r="E68" s="4">
        <v>0.67956158880311901</v>
      </c>
      <c r="F68" s="4">
        <v>5.9104815792233603E-2</v>
      </c>
      <c r="G68" s="4">
        <v>0.35142142024519402</v>
      </c>
      <c r="H68" s="12">
        <f t="shared" si="12"/>
        <v>112.39638339022316</v>
      </c>
      <c r="N68" s="12">
        <f t="shared" si="13"/>
        <v>112.31670619637343</v>
      </c>
      <c r="O68" s="16">
        <f t="shared" si="8"/>
        <v>0.21972340400942969</v>
      </c>
      <c r="Q68" s="4">
        <f t="shared" si="10"/>
        <v>6.6809539825722908E-3</v>
      </c>
      <c r="R68" s="4">
        <f t="shared" si="10"/>
        <v>0.33427197730517549</v>
      </c>
      <c r="S68" s="4">
        <f t="shared" si="10"/>
        <v>-0.28634206540200458</v>
      </c>
      <c r="T68" s="4">
        <f t="shared" si="10"/>
        <v>-5.3192406165757822E-2</v>
      </c>
      <c r="V68" s="4">
        <f t="shared" si="11"/>
        <v>0.75038274557206297</v>
      </c>
      <c r="W68" s="4">
        <f t="shared" si="11"/>
        <v>37.544327464666203</v>
      </c>
      <c r="X68" s="4">
        <f t="shared" si="11"/>
        <v>-32.160997631419697</v>
      </c>
      <c r="Y68" s="4">
        <f t="shared" si="11"/>
        <v>-5.9743958551975842</v>
      </c>
    </row>
    <row r="69" spans="2:25">
      <c r="B69" s="55"/>
      <c r="C69" t="s">
        <v>42</v>
      </c>
      <c r="D69" s="4">
        <v>7962.9211678178699</v>
      </c>
      <c r="E69" s="4">
        <v>0.24598499296041401</v>
      </c>
      <c r="F69" s="4">
        <v>0.22687341349221901</v>
      </c>
      <c r="G69" s="4">
        <v>0.184693473309578</v>
      </c>
      <c r="H69" s="12">
        <f t="shared" si="12"/>
        <v>82.075999999999624</v>
      </c>
      <c r="N69" s="12">
        <f t="shared" si="13"/>
        <v>78.190186885163868</v>
      </c>
      <c r="O69" s="16">
        <f t="shared" si="8"/>
        <v>0.15296223157135638</v>
      </c>
      <c r="Q69" s="4">
        <f t="shared" si="10"/>
        <v>6.6809539825722908E-3</v>
      </c>
      <c r="R69" s="4">
        <f t="shared" si="10"/>
        <v>-5.9069562187555213E-2</v>
      </c>
      <c r="S69" s="4">
        <f t="shared" si="10"/>
        <v>0.18920868672913205</v>
      </c>
      <c r="T69" s="4">
        <f t="shared" si="10"/>
        <v>-3.9020082071516082E-2</v>
      </c>
      <c r="V69" s="4">
        <f t="shared" si="11"/>
        <v>0.5223850404685072</v>
      </c>
      <c r="W69" s="4">
        <f t="shared" si="11"/>
        <v>-4.6186601066697515</v>
      </c>
      <c r="X69" s="4">
        <f t="shared" si="11"/>
        <v>14.794262575647259</v>
      </c>
      <c r="Y69" s="4">
        <f t="shared" si="11"/>
        <v>-3.0509875094462746</v>
      </c>
    </row>
    <row r="70" spans="2:25">
      <c r="B70" s="55"/>
      <c r="C70" t="s">
        <v>43</v>
      </c>
      <c r="D70" s="4">
        <v>7962.9211678178699</v>
      </c>
      <c r="E70" s="4">
        <v>1.8172752566669802E-2</v>
      </c>
      <c r="F70" s="4">
        <v>0.214657259563002</v>
      </c>
      <c r="G70" s="4">
        <v>0.21294628893664899</v>
      </c>
      <c r="H70" s="12">
        <f t="shared" si="12"/>
        <v>6.6146791955861612</v>
      </c>
      <c r="N70" s="12">
        <f t="shared" si="13"/>
        <v>6.5469975023260831</v>
      </c>
      <c r="O70" s="16">
        <f t="shared" si="8"/>
        <v>1.2807788137387253E-2</v>
      </c>
      <c r="Q70" s="4">
        <f t="shared" si="10"/>
        <v>6.6809539825722908E-3</v>
      </c>
      <c r="R70" s="4">
        <f t="shared" si="10"/>
        <v>-5.7295323110269081E-3</v>
      </c>
      <c r="S70" s="4">
        <f t="shared" si="10"/>
        <v>1.1266743195072815E-2</v>
      </c>
      <c r="T70" s="4">
        <f t="shared" si="10"/>
        <v>8.3867189533304298E-3</v>
      </c>
      <c r="V70" s="4">
        <f t="shared" si="11"/>
        <v>4.3740189037056287E-2</v>
      </c>
      <c r="W70" s="4">
        <f t="shared" si="11"/>
        <v>-3.7511233729789761E-2</v>
      </c>
      <c r="X70" s="4">
        <f t="shared" si="11"/>
        <v>7.3763339557491106E-2</v>
      </c>
      <c r="Y70" s="4">
        <f t="shared" si="11"/>
        <v>5.4907828040165148E-2</v>
      </c>
    </row>
    <row r="71" spans="2:25">
      <c r="B71" s="55"/>
      <c r="C71" t="s">
        <v>44</v>
      </c>
      <c r="D71" s="4">
        <v>7962.9211678178699</v>
      </c>
      <c r="E71" s="4">
        <v>0.67956158880311901</v>
      </c>
      <c r="F71" s="4">
        <v>5.9104815792233603E-2</v>
      </c>
      <c r="G71" s="4">
        <v>1.5072262270818201E-2</v>
      </c>
      <c r="H71" s="12">
        <f t="shared" si="12"/>
        <v>4.8206161353707238</v>
      </c>
      <c r="N71" s="12">
        <f t="shared" si="13"/>
        <v>4.6984304629717606</v>
      </c>
      <c r="O71" s="16">
        <f t="shared" si="8"/>
        <v>9.1914655422746846E-3</v>
      </c>
      <c r="Q71" s="4">
        <f t="shared" si="10"/>
        <v>6.6809539825722908E-3</v>
      </c>
      <c r="R71" s="4">
        <f t="shared" si="10"/>
        <v>0.33427197730517549</v>
      </c>
      <c r="S71" s="4">
        <f t="shared" si="10"/>
        <v>-0.28634206540200458</v>
      </c>
      <c r="T71" s="4">
        <f t="shared" si="10"/>
        <v>-3.0427853943990613E-3</v>
      </c>
      <c r="V71" s="4">
        <f t="shared" si="11"/>
        <v>3.1389997713430158E-2</v>
      </c>
      <c r="W71" s="4">
        <f t="shared" si="11"/>
        <v>1.5705536410884415</v>
      </c>
      <c r="X71" s="4">
        <f t="shared" si="11"/>
        <v>-1.3453582829150306</v>
      </c>
      <c r="Y71" s="4">
        <f t="shared" si="11"/>
        <v>-1.4296315589330092E-2</v>
      </c>
    </row>
    <row r="72" spans="2:25">
      <c r="B72" s="55"/>
      <c r="C72" t="s">
        <v>45</v>
      </c>
      <c r="D72" s="4">
        <v>7962.9211678178699</v>
      </c>
      <c r="E72" s="4">
        <v>0.15230330520049101</v>
      </c>
      <c r="F72" s="4">
        <v>0.22687341349221901</v>
      </c>
      <c r="G72" s="4">
        <v>0.38750202749530499</v>
      </c>
      <c r="H72" s="12">
        <f t="shared" si="12"/>
        <v>106.62015979999957</v>
      </c>
      <c r="N72" s="12">
        <f t="shared" si="13"/>
        <v>96.675592586478317</v>
      </c>
      <c r="O72" s="16">
        <f t="shared" si="8"/>
        <v>0.18912493970924227</v>
      </c>
      <c r="Q72" s="4">
        <f t="shared" si="10"/>
        <v>6.6809539825722908E-3</v>
      </c>
      <c r="R72" s="4">
        <f t="shared" si="10"/>
        <v>-4.8975511736189858E-2</v>
      </c>
      <c r="S72" s="4">
        <f t="shared" si="10"/>
        <v>0.18920868672913205</v>
      </c>
      <c r="T72" s="4">
        <f t="shared" si="10"/>
        <v>5.2212345328530252E-2</v>
      </c>
      <c r="V72" s="4">
        <f t="shared" si="11"/>
        <v>0.64588518530816852</v>
      </c>
      <c r="W72" s="4">
        <f t="shared" si="11"/>
        <v>-4.7347366193221783</v>
      </c>
      <c r="X72" s="4">
        <f t="shared" si="11"/>
        <v>18.291861912048176</v>
      </c>
      <c r="Y72" s="4">
        <f t="shared" si="11"/>
        <v>5.0476594249655049</v>
      </c>
    </row>
    <row r="73" spans="2:25">
      <c r="B73" s="55"/>
      <c r="C73" t="s">
        <v>46</v>
      </c>
      <c r="D73" s="4">
        <v>7962.9211678178699</v>
      </c>
      <c r="E73" s="4">
        <v>6.1411580536276399E-2</v>
      </c>
      <c r="F73" s="4">
        <v>0.22687341349221901</v>
      </c>
      <c r="G73" s="4">
        <v>1.9694100738359501E-2</v>
      </c>
      <c r="H73" s="12">
        <f t="shared" si="12"/>
        <v>2.1849547719999922</v>
      </c>
      <c r="N73" s="12">
        <f t="shared" si="13"/>
        <v>2.0249890757689109</v>
      </c>
      <c r="O73" s="16">
        <f t="shared" si="8"/>
        <v>3.9614542473488286E-3</v>
      </c>
      <c r="Q73" s="4">
        <f t="shared" si="10"/>
        <v>6.6809539825722908E-3</v>
      </c>
      <c r="R73" s="4">
        <f t="shared" si="10"/>
        <v>-4.8161444055607738E-3</v>
      </c>
      <c r="S73" s="4">
        <f t="shared" si="10"/>
        <v>0.18920868672913205</v>
      </c>
      <c r="T73" s="4">
        <f t="shared" si="10"/>
        <v>-3.7034917168848214E-2</v>
      </c>
      <c r="V73" s="4">
        <f t="shared" si="11"/>
        <v>1.3528858830423688E-2</v>
      </c>
      <c r="W73" s="4">
        <f t="shared" si="11"/>
        <v>-9.7526398085861221E-3</v>
      </c>
      <c r="X73" s="4">
        <f t="shared" si="11"/>
        <v>0.38314552366707449</v>
      </c>
      <c r="Y73" s="4">
        <f t="shared" si="11"/>
        <v>-7.4995302688924112E-2</v>
      </c>
    </row>
    <row r="74" spans="2:25">
      <c r="B74" s="55"/>
      <c r="C74" t="s">
        <v>47</v>
      </c>
      <c r="D74" s="4">
        <v>7962.9211678178699</v>
      </c>
      <c r="E74" s="4">
        <v>1.50246480925485E-2</v>
      </c>
      <c r="F74" s="4">
        <v>0.49936451115254499</v>
      </c>
      <c r="G74" s="4">
        <v>0.35001266596028402</v>
      </c>
      <c r="H74" s="12">
        <f t="shared" si="12"/>
        <v>20.91116169432</v>
      </c>
      <c r="N74" s="12">
        <f t="shared" si="13"/>
        <v>20.620379731274976</v>
      </c>
      <c r="O74" s="16">
        <f t="shared" si="8"/>
        <v>4.0339324219508498E-2</v>
      </c>
      <c r="Q74" s="4">
        <f t="shared" si="10"/>
        <v>6.6809539825722908E-3</v>
      </c>
      <c r="R74" s="4">
        <f t="shared" si="10"/>
        <v>-6.3255260869237162E-3</v>
      </c>
      <c r="S74" s="4">
        <f t="shared" si="10"/>
        <v>-4.2957156103365479E-2</v>
      </c>
      <c r="T74" s="4">
        <f t="shared" si="10"/>
        <v>7.0673746986404939E-2</v>
      </c>
      <c r="V74" s="4">
        <f t="shared" si="11"/>
        <v>0.13776380808781449</v>
      </c>
      <c r="W74" s="4">
        <f t="shared" si="11"/>
        <v>-0.13043474991245291</v>
      </c>
      <c r="X74" s="4">
        <f t="shared" si="11"/>
        <v>-0.88579287102705262</v>
      </c>
      <c r="Y74" s="4">
        <f t="shared" si="11"/>
        <v>1.4573194998917203</v>
      </c>
    </row>
    <row r="75" spans="2:25">
      <c r="B75" s="55"/>
      <c r="C75" t="s">
        <v>48</v>
      </c>
      <c r="D75" s="4">
        <v>7962.9211678178699</v>
      </c>
      <c r="E75" s="4">
        <v>0.171911125879672</v>
      </c>
      <c r="F75" s="4">
        <v>5.9104815792233603E-2</v>
      </c>
      <c r="G75" s="4">
        <v>7.4982893936070397E-2</v>
      </c>
      <c r="H75" s="12">
        <f t="shared" si="12"/>
        <v>6.066824987844547</v>
      </c>
      <c r="N75" s="12">
        <f t="shared" si="13"/>
        <v>6.0562507006556103</v>
      </c>
      <c r="O75" s="16">
        <f t="shared" si="8"/>
        <v>1.1847747895633276E-2</v>
      </c>
      <c r="Q75" s="4">
        <f t="shared" si="10"/>
        <v>6.6809539825722908E-3</v>
      </c>
      <c r="R75" s="4">
        <f t="shared" si="10"/>
        <v>2.2687844840738158E-2</v>
      </c>
      <c r="S75" s="4">
        <f t="shared" si="10"/>
        <v>-0.28634206540200458</v>
      </c>
      <c r="T75" s="4">
        <f t="shared" si="10"/>
        <v>0.26046326083020555</v>
      </c>
      <c r="V75" s="4">
        <f t="shared" si="11"/>
        <v>4.0461532238001328E-2</v>
      </c>
      <c r="W75" s="4">
        <f t="shared" si="11"/>
        <v>0.13740327621308623</v>
      </c>
      <c r="X75" s="4">
        <f t="shared" si="11"/>
        <v>-1.7341593342180648</v>
      </c>
      <c r="Y75" s="4">
        <f t="shared" si="11"/>
        <v>1.5774308058979774</v>
      </c>
    </row>
    <row r="76" spans="2:25">
      <c r="B76" s="55"/>
      <c r="C76" t="s">
        <v>49</v>
      </c>
      <c r="D76" s="4">
        <v>7962.9211678178699</v>
      </c>
      <c r="E76" s="4">
        <v>5.8889150321105498E-2</v>
      </c>
      <c r="F76" s="4">
        <v>0.49936451115254499</v>
      </c>
      <c r="G76" s="4">
        <v>3.4848049192663502E-2</v>
      </c>
      <c r="H76" s="12">
        <f t="shared" si="12"/>
        <v>8.1602572547999888</v>
      </c>
      <c r="N76" s="12">
        <f t="shared" si="13"/>
        <v>8.1250329764526779</v>
      </c>
      <c r="O76" s="16">
        <f t="shared" si="8"/>
        <v>1.5894874090713804E-2</v>
      </c>
      <c r="Q76" s="4">
        <f t="shared" si="10"/>
        <v>6.6809539825722908E-3</v>
      </c>
      <c r="R76" s="4">
        <f t="shared" si="10"/>
        <v>-8.9606543883773426E-2</v>
      </c>
      <c r="S76" s="4">
        <f t="shared" si="10"/>
        <v>-4.2957156103365479E-2</v>
      </c>
      <c r="T76" s="4">
        <f t="shared" si="10"/>
        <v>0.13454080874768248</v>
      </c>
      <c r="V76" s="4">
        <f t="shared" si="11"/>
        <v>5.4282971422562713E-2</v>
      </c>
      <c r="W76" s="4">
        <f t="shared" si="11"/>
        <v>-0.72805612396161312</v>
      </c>
      <c r="X76" s="4">
        <f t="shared" si="11"/>
        <v>-0.34902830991446993</v>
      </c>
      <c r="Y76" s="4">
        <f t="shared" si="11"/>
        <v>1.093148507753533</v>
      </c>
    </row>
    <row r="77" spans="2:25">
      <c r="B77" s="55"/>
      <c r="C77" t="s">
        <v>50</v>
      </c>
      <c r="D77" s="4">
        <v>7962.9211678178699</v>
      </c>
      <c r="E77" s="4">
        <v>7.6819531196637605E-2</v>
      </c>
      <c r="F77" s="4">
        <v>0.49936451115254499</v>
      </c>
      <c r="G77" s="4">
        <v>2.01343447124404E-2</v>
      </c>
      <c r="H77" s="12">
        <f t="shared" si="12"/>
        <v>6.1503416747999822</v>
      </c>
      <c r="N77" s="12">
        <f t="shared" si="13"/>
        <v>5.7337065003330432</v>
      </c>
      <c r="O77" s="16">
        <f t="shared" si="8"/>
        <v>1.1216759754702002E-2</v>
      </c>
      <c r="Q77" s="4">
        <f t="shared" si="10"/>
        <v>6.6809539825722908E-3</v>
      </c>
      <c r="R77" s="4">
        <f t="shared" si="10"/>
        <v>-0.10501678955350835</v>
      </c>
      <c r="S77" s="4">
        <f t="shared" si="10"/>
        <v>-4.2957156103365479E-2</v>
      </c>
      <c r="T77" s="4">
        <f t="shared" si="10"/>
        <v>0.28326325294468546</v>
      </c>
      <c r="V77" s="4">
        <f t="shared" si="11"/>
        <v>3.8306629278300676E-2</v>
      </c>
      <c r="W77" s="4">
        <f t="shared" si="11"/>
        <v>-0.60213544890705806</v>
      </c>
      <c r="X77" s="4">
        <f t="shared" si="11"/>
        <v>-0.24630372518568791</v>
      </c>
      <c r="Y77" s="4">
        <f t="shared" si="11"/>
        <v>1.624148354714426</v>
      </c>
    </row>
    <row r="78" spans="2:25">
      <c r="B78" s="55"/>
      <c r="C78" t="s">
        <v>51</v>
      </c>
      <c r="D78" s="4">
        <v>7962.9211678178699</v>
      </c>
      <c r="E78" s="4">
        <v>2.4476006524191799E-2</v>
      </c>
      <c r="F78" s="4">
        <v>0.49936451115254499</v>
      </c>
      <c r="G78" s="4">
        <v>0.59500494013461203</v>
      </c>
      <c r="H78" s="12">
        <f t="shared" si="12"/>
        <v>57.909687690960027</v>
      </c>
      <c r="N78" s="12">
        <f t="shared" si="13"/>
        <v>60.160150684427855</v>
      </c>
      <c r="O78" s="16">
        <f t="shared" si="8"/>
        <v>0.11769035561808099</v>
      </c>
      <c r="Q78" s="4">
        <f t="shared" si="10"/>
        <v>6.6809539825722908E-3</v>
      </c>
      <c r="R78" s="4">
        <f t="shared" si="10"/>
        <v>1.0869654563094855E-5</v>
      </c>
      <c r="S78" s="4">
        <f t="shared" si="10"/>
        <v>-4.2957156103365479E-2</v>
      </c>
      <c r="T78" s="4">
        <f t="shared" si="10"/>
        <v>-3.9507226006097129E-2</v>
      </c>
      <c r="V78" s="4">
        <f t="shared" si="11"/>
        <v>0.40192719830727741</v>
      </c>
      <c r="W78" s="4">
        <f t="shared" si="11"/>
        <v>6.5392005640346534E-4</v>
      </c>
      <c r="X78" s="4">
        <f t="shared" si="11"/>
        <v>-2.584308984152957</v>
      </c>
      <c r="Y78" s="4">
        <f t="shared" si="11"/>
        <v>-2.3767606696505501</v>
      </c>
    </row>
    <row r="79" spans="2:25">
      <c r="B79" s="55"/>
      <c r="C79" t="s">
        <v>52</v>
      </c>
      <c r="D79" s="4">
        <v>7962.9211678178699</v>
      </c>
      <c r="E79" s="4">
        <v>0.171911125879672</v>
      </c>
      <c r="F79" s="4">
        <v>5.9104815792233603E-2</v>
      </c>
      <c r="G79" s="4">
        <v>3.2089802547850897E-2</v>
      </c>
      <c r="H79" s="12">
        <f t="shared" si="12"/>
        <v>2.5963683946139002</v>
      </c>
      <c r="N79" s="12">
        <f t="shared" si="13"/>
        <v>2.685173359195197</v>
      </c>
      <c r="O79" s="16">
        <f t="shared" si="8"/>
        <v>5.252962367025449E-3</v>
      </c>
      <c r="Q79" s="4">
        <f t="shared" si="10"/>
        <v>6.6809539825722908E-3</v>
      </c>
      <c r="R79" s="4">
        <f t="shared" si="10"/>
        <v>2.2687844840738158E-2</v>
      </c>
      <c r="S79" s="4">
        <f t="shared" si="10"/>
        <v>-0.28634206540200458</v>
      </c>
      <c r="T79" s="4">
        <f t="shared" si="10"/>
        <v>0.19008292379887681</v>
      </c>
      <c r="V79" s="4">
        <f t="shared" si="11"/>
        <v>1.7939519648012166E-2</v>
      </c>
      <c r="W79" s="4">
        <f t="shared" si="11"/>
        <v>6.0920796543904296E-2</v>
      </c>
      <c r="X79" s="4">
        <f t="shared" si="11"/>
        <v>-0.76887808563439142</v>
      </c>
      <c r="Y79" s="4">
        <f t="shared" si="11"/>
        <v>0.51040560302267468</v>
      </c>
    </row>
    <row r="80" spans="2:25">
      <c r="B80" s="55"/>
      <c r="C80" t="s">
        <v>53</v>
      </c>
      <c r="D80" s="4">
        <v>7962.9211678178699</v>
      </c>
      <c r="E80" s="4">
        <v>0.11429960022327899</v>
      </c>
      <c r="F80" s="4">
        <v>5.9104815792233603E-2</v>
      </c>
      <c r="G80" s="4">
        <v>1.6055235713751601E-2</v>
      </c>
      <c r="H80" s="12">
        <f t="shared" si="12"/>
        <v>0.86368759475527546</v>
      </c>
      <c r="N80" s="12">
        <f t="shared" si="13"/>
        <v>0.84351202247571522</v>
      </c>
      <c r="O80" s="16">
        <f t="shared" si="8"/>
        <v>1.6501492892535259E-3</v>
      </c>
      <c r="Q80" s="4">
        <f t="shared" si="10"/>
        <v>6.6809539825722908E-3</v>
      </c>
      <c r="R80" s="4">
        <f t="shared" si="10"/>
        <v>0.33016554953670507</v>
      </c>
      <c r="S80" s="4">
        <f t="shared" si="10"/>
        <v>-0.28634206540200458</v>
      </c>
      <c r="T80" s="4">
        <f t="shared" si="10"/>
        <v>-3.0427876733982728E-3</v>
      </c>
      <c r="V80" s="4">
        <f t="shared" si="11"/>
        <v>5.635465005906737E-3</v>
      </c>
      <c r="W80" s="4">
        <f t="shared" si="11"/>
        <v>0.27849861044151203</v>
      </c>
      <c r="X80" s="4">
        <f t="shared" si="11"/>
        <v>-0.2415329747071184</v>
      </c>
      <c r="Y80" s="4">
        <f t="shared" si="11"/>
        <v>-2.5666279843523532E-3</v>
      </c>
    </row>
    <row r="81" spans="2:26">
      <c r="B81" s="31"/>
      <c r="D81" s="54" t="s">
        <v>3</v>
      </c>
      <c r="E81" s="54"/>
      <c r="F81" s="54"/>
      <c r="G81" s="54"/>
      <c r="H81" s="34" t="s">
        <v>4</v>
      </c>
      <c r="N81" s="33" t="s">
        <v>7</v>
      </c>
      <c r="O81" s="5" t="s">
        <v>25</v>
      </c>
      <c r="Q81" s="54" t="s">
        <v>9</v>
      </c>
      <c r="R81" s="54"/>
      <c r="S81" s="54"/>
      <c r="T81" s="54"/>
      <c r="V81" s="54" t="s">
        <v>26</v>
      </c>
      <c r="W81" s="54"/>
      <c r="X81" s="54"/>
      <c r="Y81" s="54"/>
    </row>
    <row r="82" spans="2:26">
      <c r="D82" s="33"/>
      <c r="E82" s="33"/>
      <c r="F82" s="33"/>
      <c r="G82" s="33"/>
      <c r="H82" s="13">
        <f>SUM(H59:H80)</f>
        <v>527.42849611327529</v>
      </c>
      <c r="V82" s="4">
        <f>SUM(V59:V80)</f>
        <v>-3.0250500945028325</v>
      </c>
      <c r="W82" s="4">
        <f t="shared" ref="W82:Y82" si="14">SUM(W59:W80)</f>
        <v>24.249677890309471</v>
      </c>
      <c r="X82" s="4">
        <f t="shared" si="14"/>
        <v>0.78581754752087329</v>
      </c>
      <c r="Y82" s="4">
        <f t="shared" si="14"/>
        <v>-9.0845795295712133</v>
      </c>
      <c r="Z82" s="18">
        <f>SUM(V82:Y82)</f>
        <v>12.925865813756301</v>
      </c>
    </row>
    <row r="83" spans="2:26">
      <c r="D83" s="33"/>
      <c r="E83" s="33"/>
      <c r="F83" s="33"/>
      <c r="G83" s="33"/>
      <c r="H83" s="8" t="s">
        <v>0</v>
      </c>
      <c r="V83" s="52" t="s">
        <v>12</v>
      </c>
      <c r="W83" s="52"/>
      <c r="X83" s="52"/>
      <c r="Y83" s="52"/>
      <c r="Z83" s="33" t="s">
        <v>5</v>
      </c>
    </row>
  </sheetData>
  <mergeCells count="20">
    <mergeCell ref="D57:G57"/>
    <mergeCell ref="Q57:T57"/>
    <mergeCell ref="V57:Y57"/>
    <mergeCell ref="D1:G1"/>
    <mergeCell ref="Q1:T1"/>
    <mergeCell ref="V1:Y1"/>
    <mergeCell ref="D25:G25"/>
    <mergeCell ref="D29:G29"/>
    <mergeCell ref="Q29:T29"/>
    <mergeCell ref="V29:Y29"/>
    <mergeCell ref="B31:B52"/>
    <mergeCell ref="D53:G53"/>
    <mergeCell ref="Q53:T53"/>
    <mergeCell ref="V53:Y53"/>
    <mergeCell ref="V55:Y55"/>
    <mergeCell ref="B60:B80"/>
    <mergeCell ref="D81:G81"/>
    <mergeCell ref="Q81:T81"/>
    <mergeCell ref="V81:Y81"/>
    <mergeCell ref="V83:Y8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3"/>
  <sheetViews>
    <sheetView workbookViewId="0">
      <pane xSplit="3" ySplit="2" topLeftCell="D46" activePane="bottomRight" state="frozen"/>
      <selection pane="topRight" activeCell="D1" sqref="D1"/>
      <selection pane="bottomLeft" activeCell="A3" sqref="A3"/>
      <selection pane="bottomRight" activeCell="V59" sqref="V59:Y59"/>
    </sheetView>
  </sheetViews>
  <sheetFormatPr baseColWidth="10" defaultRowHeight="16"/>
  <cols>
    <col min="1" max="1" width="5.1640625" bestFit="1" customWidth="1"/>
    <col min="2" max="2" width="3.6640625" bestFit="1" customWidth="1"/>
    <col min="3" max="3" width="29" bestFit="1" customWidth="1"/>
    <col min="9" max="9" width="5.33203125" customWidth="1"/>
    <col min="12" max="12" width="4.6640625" customWidth="1"/>
    <col min="22" max="22" width="10.83203125" customWidth="1"/>
  </cols>
  <sheetData>
    <row r="1" spans="1:25">
      <c r="D1" s="52" t="s">
        <v>23</v>
      </c>
      <c r="E1" s="52"/>
      <c r="F1" s="52"/>
      <c r="G1" s="52"/>
      <c r="Q1" s="52" t="s">
        <v>23</v>
      </c>
      <c r="R1" s="52"/>
      <c r="S1" s="52"/>
      <c r="T1" s="52"/>
      <c r="V1" s="52" t="s">
        <v>23</v>
      </c>
      <c r="W1" s="52"/>
      <c r="X1" s="52"/>
      <c r="Y1" s="52"/>
    </row>
    <row r="2" spans="1:25">
      <c r="D2" s="30" t="s">
        <v>28</v>
      </c>
      <c r="E2" s="30" t="s">
        <v>29</v>
      </c>
      <c r="F2" s="30" t="s">
        <v>30</v>
      </c>
      <c r="G2" s="30" t="s">
        <v>31</v>
      </c>
      <c r="J2" s="27" t="s">
        <v>5</v>
      </c>
      <c r="K2" s="27" t="s">
        <v>11</v>
      </c>
      <c r="M2" s="27" t="s">
        <v>6</v>
      </c>
      <c r="N2" s="27" t="s">
        <v>7</v>
      </c>
      <c r="O2" s="5" t="s">
        <v>25</v>
      </c>
      <c r="Q2" s="30" t="s">
        <v>28</v>
      </c>
      <c r="R2" s="30" t="s">
        <v>29</v>
      </c>
      <c r="S2" s="30" t="s">
        <v>30</v>
      </c>
      <c r="T2" s="30" t="s">
        <v>31</v>
      </c>
      <c r="V2" s="30" t="s">
        <v>28</v>
      </c>
      <c r="W2" s="30" t="s">
        <v>29</v>
      </c>
      <c r="X2" s="30" t="s">
        <v>30</v>
      </c>
      <c r="Y2" s="30" t="s">
        <v>31</v>
      </c>
    </row>
    <row r="3" spans="1:25">
      <c r="A3">
        <v>2002</v>
      </c>
      <c r="C3" t="s">
        <v>32</v>
      </c>
      <c r="D3" s="32">
        <v>8270.2015210435202</v>
      </c>
      <c r="E3" s="32">
        <v>0.21086175925702499</v>
      </c>
      <c r="F3" s="32">
        <v>0.52071336267039703</v>
      </c>
      <c r="G3" s="32">
        <v>2.81963311351873E-2</v>
      </c>
      <c r="H3" s="15">
        <f>PRODUCT(D3:G3)</f>
        <v>25.603848148319969</v>
      </c>
      <c r="J3" s="27"/>
      <c r="K3" s="27"/>
      <c r="M3" s="27"/>
      <c r="N3" s="27"/>
      <c r="O3" s="5"/>
    </row>
    <row r="4" spans="1:25">
      <c r="C4" t="s">
        <v>33</v>
      </c>
      <c r="D4" s="32">
        <v>8270.2015210435202</v>
      </c>
      <c r="E4" s="32">
        <v>7.3533567322773802E-2</v>
      </c>
      <c r="F4" s="32">
        <v>9.1027467055522698E-2</v>
      </c>
      <c r="G4" s="32">
        <v>2.8663307266031599E-2</v>
      </c>
      <c r="H4" s="15">
        <f t="shared" ref="H4:H24" si="0">PRODUCT(D4:G4)</f>
        <v>1.5867206907694813</v>
      </c>
      <c r="J4" s="27"/>
      <c r="K4" s="27"/>
      <c r="M4" s="27"/>
      <c r="N4" s="27"/>
      <c r="O4" s="5"/>
    </row>
    <row r="5" spans="1:25">
      <c r="C5" t="s">
        <v>34</v>
      </c>
      <c r="D5" s="32">
        <v>8270.2015210435202</v>
      </c>
      <c r="E5" s="32">
        <v>2.2885522372223199E-2</v>
      </c>
      <c r="F5" s="32">
        <v>9.1027467055522698E-2</v>
      </c>
      <c r="G5" s="32">
        <v>0.22449704620765801</v>
      </c>
      <c r="H5" s="15">
        <f t="shared" si="0"/>
        <v>3.8677643970614373</v>
      </c>
      <c r="J5" s="27"/>
      <c r="K5" s="27"/>
      <c r="M5" s="27"/>
      <c r="N5" s="27"/>
      <c r="O5" s="5"/>
    </row>
    <row r="6" spans="1:25">
      <c r="C6" t="s">
        <v>35</v>
      </c>
      <c r="D6" s="32">
        <v>8270.2015210435202</v>
      </c>
      <c r="E6" s="32">
        <v>1.1428186813030199E-3</v>
      </c>
      <c r="F6" s="32">
        <v>9.1027467055522698E-2</v>
      </c>
      <c r="G6" s="32">
        <v>3.1790213428008703E-2</v>
      </c>
      <c r="H6" s="15">
        <f t="shared" si="0"/>
        <v>2.7350125595301172E-2</v>
      </c>
      <c r="J6" s="27"/>
      <c r="K6" s="27"/>
      <c r="M6" s="27"/>
      <c r="N6" s="27"/>
      <c r="O6" s="5"/>
    </row>
    <row r="7" spans="1:25">
      <c r="C7" t="s">
        <v>36</v>
      </c>
      <c r="D7" s="32">
        <v>8270.2015210435202</v>
      </c>
      <c r="E7" s="32">
        <v>2.5909984904350401E-2</v>
      </c>
      <c r="F7" s="32">
        <v>9.1027467055522698E-2</v>
      </c>
      <c r="G7" s="32">
        <v>0.17048292900725101</v>
      </c>
      <c r="H7" s="15">
        <f t="shared" si="0"/>
        <v>3.3253442273917497</v>
      </c>
      <c r="J7" s="27"/>
      <c r="K7" s="27"/>
      <c r="M7" s="27"/>
      <c r="N7" s="27"/>
      <c r="O7" s="5"/>
    </row>
    <row r="8" spans="1:25">
      <c r="C8" t="s">
        <v>37</v>
      </c>
      <c r="D8" s="32">
        <v>8270.2015210435202</v>
      </c>
      <c r="E8" s="32">
        <v>0.13684576817115601</v>
      </c>
      <c r="F8" s="32">
        <v>0.18889872569425301</v>
      </c>
      <c r="G8" s="32">
        <v>4.5426463875215602E-2</v>
      </c>
      <c r="H8" s="15">
        <f t="shared" si="0"/>
        <v>9.7114800780000348</v>
      </c>
      <c r="J8" s="27"/>
      <c r="K8" s="27"/>
      <c r="M8" s="27"/>
      <c r="N8" s="27"/>
      <c r="O8" s="5"/>
    </row>
    <row r="9" spans="1:25">
      <c r="C9" t="s">
        <v>38</v>
      </c>
      <c r="D9" s="32">
        <v>8270.2015210435202</v>
      </c>
      <c r="E9" s="32">
        <v>0.118653561284674</v>
      </c>
      <c r="F9" s="32">
        <v>0.18889872569425301</v>
      </c>
      <c r="G9" s="32">
        <v>0.32016524217617498</v>
      </c>
      <c r="H9" s="15">
        <f t="shared" si="0"/>
        <v>59.347179029999964</v>
      </c>
      <c r="J9" s="27"/>
      <c r="K9" s="27"/>
      <c r="M9" s="27"/>
      <c r="N9" s="27"/>
      <c r="O9" s="5"/>
    </row>
    <row r="10" spans="1:25">
      <c r="C10" t="s">
        <v>39</v>
      </c>
      <c r="D10" s="32">
        <v>8270.2015210435202</v>
      </c>
      <c r="E10" s="32">
        <v>0.15380409468082701</v>
      </c>
      <c r="F10" s="32">
        <v>0.18889872569425301</v>
      </c>
      <c r="G10" s="32">
        <v>2.2032876880941101E-2</v>
      </c>
      <c r="H10" s="15">
        <f t="shared" si="0"/>
        <v>5.2940035199999969</v>
      </c>
      <c r="J10" s="27"/>
      <c r="K10" s="27"/>
      <c r="M10" s="27"/>
      <c r="N10" s="27"/>
      <c r="O10" s="5"/>
    </row>
    <row r="11" spans="1:25">
      <c r="C11" t="s">
        <v>40</v>
      </c>
      <c r="D11" s="32">
        <v>8270.2015210435202</v>
      </c>
      <c r="E11" s="32">
        <v>6.1478309035358798E-3</v>
      </c>
      <c r="F11" s="32">
        <v>0.19936044457982699</v>
      </c>
      <c r="G11" s="32">
        <v>0.79050972098078098</v>
      </c>
      <c r="H11" s="15">
        <f t="shared" si="0"/>
        <v>8.0127983646361187</v>
      </c>
      <c r="J11" s="27"/>
      <c r="K11" s="27"/>
      <c r="M11" s="27"/>
      <c r="N11" s="27"/>
      <c r="O11" s="5"/>
    </row>
    <row r="12" spans="1:25">
      <c r="C12" t="s">
        <v>41</v>
      </c>
      <c r="D12" s="32">
        <v>8270.2015210435202</v>
      </c>
      <c r="E12" s="32">
        <v>0.49376128165463501</v>
      </c>
      <c r="F12" s="32">
        <v>9.1027467055522698E-2</v>
      </c>
      <c r="G12" s="32">
        <v>0.41880645659976301</v>
      </c>
      <c r="H12" s="15">
        <f t="shared" si="0"/>
        <v>155.67502726521562</v>
      </c>
      <c r="J12" s="27"/>
      <c r="K12" s="27"/>
      <c r="M12" s="27"/>
      <c r="N12" s="27"/>
      <c r="O12" s="5"/>
    </row>
    <row r="13" spans="1:25">
      <c r="C13" t="s">
        <v>42</v>
      </c>
      <c r="D13" s="32">
        <v>8270.2015210435202</v>
      </c>
      <c r="E13" s="32">
        <v>0.26228125636257199</v>
      </c>
      <c r="F13" s="32">
        <v>0.18889872569425301</v>
      </c>
      <c r="G13" s="32">
        <v>0.18238226569230301</v>
      </c>
      <c r="H13" s="15">
        <f t="shared" si="0"/>
        <v>74.730000000000118</v>
      </c>
      <c r="J13" s="27"/>
      <c r="K13" s="27"/>
      <c r="M13" s="27"/>
      <c r="N13" s="27"/>
      <c r="O13" s="5"/>
    </row>
    <row r="14" spans="1:25">
      <c r="C14" t="s">
        <v>43</v>
      </c>
      <c r="D14" s="32">
        <v>8270.2015210435202</v>
      </c>
      <c r="E14" s="32">
        <v>1.8377763177121201E-2</v>
      </c>
      <c r="F14" s="32">
        <v>0.19936044457982699</v>
      </c>
      <c r="G14" s="32">
        <v>0.20949027901921899</v>
      </c>
      <c r="H14" s="15">
        <f t="shared" si="0"/>
        <v>6.3476301106861435</v>
      </c>
      <c r="J14" s="27"/>
      <c r="K14" s="27"/>
      <c r="M14" s="27"/>
      <c r="N14" s="27"/>
      <c r="O14" s="5"/>
    </row>
    <row r="15" spans="1:25">
      <c r="C15" t="s">
        <v>44</v>
      </c>
      <c r="D15" s="32">
        <v>8270.2015210435202</v>
      </c>
      <c r="E15" s="32">
        <v>0.49376128165463501</v>
      </c>
      <c r="F15" s="32">
        <v>9.1027467055522698E-2</v>
      </c>
      <c r="G15" s="32">
        <v>1.19864737771605E-2</v>
      </c>
      <c r="H15" s="15">
        <f t="shared" si="0"/>
        <v>4.4555058850406191</v>
      </c>
      <c r="J15" s="27"/>
      <c r="K15" s="27"/>
      <c r="M15" s="27"/>
      <c r="N15" s="27"/>
      <c r="O15" s="5"/>
    </row>
    <row r="16" spans="1:25">
      <c r="C16" t="s">
        <v>45</v>
      </c>
      <c r="D16" s="32">
        <v>8270.2015210435202</v>
      </c>
      <c r="E16" s="32">
        <v>0.16319167534703899</v>
      </c>
      <c r="F16" s="32">
        <v>0.18889872569425301</v>
      </c>
      <c r="G16" s="32">
        <v>0.41071438410454097</v>
      </c>
      <c r="H16" s="15">
        <f t="shared" si="0"/>
        <v>104.7087643050005</v>
      </c>
      <c r="J16" s="27"/>
      <c r="K16" s="27"/>
      <c r="M16" s="27"/>
      <c r="N16" s="27"/>
      <c r="O16" s="5"/>
    </row>
    <row r="17" spans="1:25">
      <c r="C17" t="s">
        <v>46</v>
      </c>
      <c r="D17" s="32">
        <v>8270.2015210435202</v>
      </c>
      <c r="E17" s="32">
        <v>5.9326780642337103E-2</v>
      </c>
      <c r="F17" s="32">
        <v>0.18889872569425301</v>
      </c>
      <c r="G17" s="32">
        <v>1.9278767270823501E-2</v>
      </c>
      <c r="H17" s="15">
        <f t="shared" si="0"/>
        <v>1.786796788000008</v>
      </c>
      <c r="J17" s="27"/>
      <c r="K17" s="27"/>
      <c r="M17" s="27"/>
      <c r="N17" s="27"/>
      <c r="O17" s="5"/>
    </row>
    <row r="18" spans="1:25">
      <c r="C18" t="s">
        <v>47</v>
      </c>
      <c r="D18" s="32">
        <v>8270.2015210435202</v>
      </c>
      <c r="E18" s="32">
        <v>1.51015479568266E-2</v>
      </c>
      <c r="F18" s="32">
        <v>0.52071336267039703</v>
      </c>
      <c r="G18" s="32">
        <v>0.30374328346268897</v>
      </c>
      <c r="H18" s="15">
        <f t="shared" si="0"/>
        <v>19.753450320239928</v>
      </c>
      <c r="J18" s="27"/>
      <c r="K18" s="27"/>
      <c r="M18" s="27"/>
      <c r="N18" s="27"/>
      <c r="O18" s="5"/>
    </row>
    <row r="19" spans="1:25">
      <c r="C19" t="s">
        <v>48</v>
      </c>
      <c r="D19" s="32">
        <v>8270.2015210435202</v>
      </c>
      <c r="E19" s="32">
        <v>0.21086175925702499</v>
      </c>
      <c r="F19" s="32">
        <v>9.1027467055522698E-2</v>
      </c>
      <c r="G19" s="32">
        <v>6.1254084223162197E-2</v>
      </c>
      <c r="H19" s="15">
        <f t="shared" si="0"/>
        <v>9.7234733288373416</v>
      </c>
      <c r="J19" s="27"/>
      <c r="K19" s="27"/>
      <c r="M19" s="27"/>
      <c r="N19" s="27"/>
      <c r="O19" s="5"/>
    </row>
    <row r="20" spans="1:25">
      <c r="C20" t="s">
        <v>49</v>
      </c>
      <c r="D20" s="32">
        <v>8270.2015210435202</v>
      </c>
      <c r="E20" s="32">
        <v>6.5146726861158105E-2</v>
      </c>
      <c r="F20" s="32">
        <v>0.52071336267039703</v>
      </c>
      <c r="G20" s="32">
        <v>1.6047907761823899E-2</v>
      </c>
      <c r="H20" s="15">
        <f t="shared" si="0"/>
        <v>4.5022108991999943</v>
      </c>
      <c r="J20" s="27"/>
      <c r="K20" s="27"/>
      <c r="M20" s="27"/>
      <c r="N20" s="27"/>
      <c r="O20" s="5"/>
    </row>
    <row r="21" spans="1:25">
      <c r="C21" t="s">
        <v>50</v>
      </c>
      <c r="D21" s="32">
        <v>8270.2015210435202</v>
      </c>
      <c r="E21" s="32">
        <v>8.6870777499603202E-2</v>
      </c>
      <c r="F21" s="32">
        <v>0.52071336267039703</v>
      </c>
      <c r="G21" s="32">
        <v>1.20884832011234E-2</v>
      </c>
      <c r="H21" s="15">
        <f t="shared" si="0"/>
        <v>4.5223100550000108</v>
      </c>
      <c r="J21" s="27"/>
      <c r="K21" s="27"/>
      <c r="M21" s="27"/>
      <c r="N21" s="27"/>
      <c r="O21" s="5"/>
    </row>
    <row r="22" spans="1:25">
      <c r="C22" t="s">
        <v>51</v>
      </c>
      <c r="D22" s="32">
        <v>8270.2015210435202</v>
      </c>
      <c r="E22" s="32">
        <v>2.4475449511893899E-2</v>
      </c>
      <c r="F22" s="32">
        <v>0.52071336267039703</v>
      </c>
      <c r="G22" s="32">
        <v>0.63992399443917602</v>
      </c>
      <c r="H22" s="15">
        <f t="shared" si="0"/>
        <v>67.448747033639933</v>
      </c>
      <c r="J22" s="27"/>
      <c r="K22" s="27"/>
      <c r="M22" s="27"/>
      <c r="N22" s="27"/>
      <c r="O22" s="5"/>
    </row>
    <row r="23" spans="1:25">
      <c r="C23" t="s">
        <v>52</v>
      </c>
      <c r="D23" s="32">
        <v>8270.2015210435202</v>
      </c>
      <c r="E23" s="32">
        <v>0.21086175925702499</v>
      </c>
      <c r="F23" s="32">
        <v>9.1027467055522698E-2</v>
      </c>
      <c r="G23" s="32">
        <v>3.9751288938938201E-2</v>
      </c>
      <c r="H23" s="15">
        <f t="shared" si="0"/>
        <v>6.3101196056820026</v>
      </c>
      <c r="J23" s="27"/>
      <c r="K23" s="27"/>
      <c r="M23" s="27"/>
      <c r="N23" s="27"/>
      <c r="O23" s="5"/>
    </row>
    <row r="24" spans="1:25">
      <c r="C24" t="s">
        <v>53</v>
      </c>
      <c r="D24" s="32">
        <v>8270.2015210435202</v>
      </c>
      <c r="E24" s="32">
        <v>8.3735009028001198E-2</v>
      </c>
      <c r="F24" s="32">
        <v>9.1027467055522698E-2</v>
      </c>
      <c r="G24" s="32">
        <v>1.2768200552027299E-2</v>
      </c>
      <c r="H24" s="15">
        <f t="shared" si="0"/>
        <v>0.80486921647007759</v>
      </c>
      <c r="J24" s="27"/>
      <c r="K24" s="27"/>
      <c r="M24" s="27"/>
      <c r="N24" s="27"/>
      <c r="O24" s="5"/>
    </row>
    <row r="25" spans="1:25">
      <c r="D25" s="54" t="s">
        <v>3</v>
      </c>
      <c r="E25" s="54"/>
      <c r="F25" s="54"/>
      <c r="G25" s="54"/>
      <c r="H25" s="28" t="s">
        <v>4</v>
      </c>
      <c r="J25" s="27"/>
      <c r="K25" s="27"/>
      <c r="M25" s="27"/>
      <c r="N25" s="27"/>
      <c r="O25" s="5"/>
    </row>
    <row r="26" spans="1:25">
      <c r="H26" s="13">
        <f>SUM(H3:H24)</f>
        <v>577.54539339478629</v>
      </c>
      <c r="J26" s="27"/>
      <c r="K26" s="27"/>
      <c r="M26" s="27"/>
      <c r="N26" s="27"/>
      <c r="O26" s="5"/>
    </row>
    <row r="27" spans="1:25">
      <c r="H27" s="8" t="s">
        <v>0</v>
      </c>
      <c r="J27" s="27"/>
      <c r="K27" s="27"/>
      <c r="M27" s="27"/>
      <c r="N27" s="27"/>
      <c r="O27" s="5"/>
    </row>
    <row r="28" spans="1:25">
      <c r="J28" s="27"/>
      <c r="K28" s="27"/>
      <c r="M28" s="27"/>
      <c r="N28" s="27"/>
      <c r="O28" s="5"/>
    </row>
    <row r="29" spans="1:25">
      <c r="D29" s="52" t="s">
        <v>23</v>
      </c>
      <c r="E29" s="52"/>
      <c r="F29" s="52"/>
      <c r="G29" s="52"/>
      <c r="J29" s="27"/>
      <c r="K29" s="27"/>
      <c r="M29" s="27"/>
      <c r="N29" s="27"/>
      <c r="O29" s="5"/>
      <c r="Q29" s="52" t="s">
        <v>23</v>
      </c>
      <c r="R29" s="52"/>
      <c r="S29" s="52"/>
      <c r="T29" s="52"/>
      <c r="V29" s="52" t="s">
        <v>23</v>
      </c>
      <c r="W29" s="52"/>
      <c r="X29" s="52"/>
      <c r="Y29" s="52"/>
    </row>
    <row r="30" spans="1:25">
      <c r="D30" s="30" t="s">
        <v>28</v>
      </c>
      <c r="E30" s="30" t="s">
        <v>29</v>
      </c>
      <c r="F30" s="30" t="s">
        <v>30</v>
      </c>
      <c r="G30" s="30" t="s">
        <v>31</v>
      </c>
      <c r="J30" s="27"/>
      <c r="K30" s="27"/>
      <c r="M30" s="27"/>
      <c r="N30" s="27"/>
      <c r="O30" s="5"/>
      <c r="Q30" s="30" t="s">
        <v>28</v>
      </c>
      <c r="R30" s="30" t="s">
        <v>29</v>
      </c>
      <c r="S30" s="30" t="s">
        <v>30</v>
      </c>
      <c r="T30" s="30" t="s">
        <v>31</v>
      </c>
      <c r="V30" s="30" t="s">
        <v>28</v>
      </c>
      <c r="W30" s="30" t="s">
        <v>29</v>
      </c>
      <c r="X30" s="30" t="s">
        <v>30</v>
      </c>
      <c r="Y30" s="30" t="s">
        <v>31</v>
      </c>
    </row>
    <row r="31" spans="1:25" ht="16" customHeight="1">
      <c r="A31">
        <v>2003</v>
      </c>
      <c r="B31" s="55" t="s">
        <v>54</v>
      </c>
      <c r="C31" t="s">
        <v>32</v>
      </c>
      <c r="D31" s="32">
        <v>7909.8985758996096</v>
      </c>
      <c r="E31" s="32">
        <v>0.168054744834221</v>
      </c>
      <c r="F31" s="32">
        <v>0.52128320225361802</v>
      </c>
      <c r="G31" s="32">
        <v>9.2587845205915099E-3</v>
      </c>
      <c r="H31" s="15">
        <f>PRODUCT(D31:G31)</f>
        <v>6.415779078832518</v>
      </c>
      <c r="J31" s="18">
        <f>H54-H26</f>
        <v>-82.290100331764052</v>
      </c>
      <c r="K31" s="17">
        <f>H54/H26</f>
        <v>0.85751751936230247</v>
      </c>
      <c r="M31" s="14">
        <f>(H54-H26) / (LN(H54) - LN(H26))</f>
        <v>535.34666532220285</v>
      </c>
      <c r="N31" s="12">
        <f t="shared" ref="N31:N52" si="1">(H31-H3) / (LN(H31) - LN(H3))</f>
        <v>13.86438985510304</v>
      </c>
      <c r="O31" s="16">
        <f>N31/M$31</f>
        <v>2.5897966221118875E-2</v>
      </c>
      <c r="Q31" s="4">
        <f t="shared" ref="Q31:Q52" si="2">LN(D31) - LN(D3)</f>
        <v>-4.454391702425653E-2</v>
      </c>
      <c r="R31" s="4">
        <f t="shared" ref="R31:R52" si="3">LN(E31) - LN(E3)</f>
        <v>-0.22691296093062974</v>
      </c>
      <c r="S31" s="4">
        <f t="shared" ref="S31:S52" si="4">LN(F31) - LN(F3)</f>
        <v>1.0937457170404619E-3</v>
      </c>
      <c r="T31" s="4">
        <f t="shared" ref="T31:T52" si="5">LN(G31) - LN(G3)</f>
        <v>-1.1136190891236613</v>
      </c>
      <c r="V31" s="4">
        <f>$N31*Q31</f>
        <v>-0.61757423129765388</v>
      </c>
      <c r="W31" s="4">
        <f t="shared" ref="W31:W52" si="6">$N31*R31</f>
        <v>-3.1460097535180154</v>
      </c>
      <c r="X31" s="4">
        <f t="shared" ref="X31:X52" si="7">$N31*S31</f>
        <v>1.516411702339818E-2</v>
      </c>
      <c r="Y31" s="4">
        <f t="shared" ref="Y31:Y52" si="8">$N31*T31</f>
        <v>-15.439649201695177</v>
      </c>
    </row>
    <row r="32" spans="1:25">
      <c r="B32" s="55"/>
      <c r="C32" t="s">
        <v>33</v>
      </c>
      <c r="D32" s="32">
        <v>7909.8985758996096</v>
      </c>
      <c r="E32" s="32">
        <v>7.2489944688655897E-2</v>
      </c>
      <c r="F32" s="32">
        <v>7.8700890618084995E-2</v>
      </c>
      <c r="G32" s="32">
        <v>3.6152202418159501E-2</v>
      </c>
      <c r="H32" s="15">
        <f t="shared" ref="H32:H52" si="9">PRODUCT(D32:G32)</f>
        <v>1.6314098880069416</v>
      </c>
      <c r="J32" s="27" t="s">
        <v>5</v>
      </c>
      <c r="K32" s="27" t="s">
        <v>11</v>
      </c>
      <c r="M32" s="27" t="s">
        <v>6</v>
      </c>
      <c r="N32" s="12">
        <f t="shared" si="1"/>
        <v>1.6089618531948748</v>
      </c>
      <c r="O32" s="16">
        <f t="shared" ref="O32:O52" si="10">N32/M$31</f>
        <v>3.0054578788241966E-3</v>
      </c>
      <c r="Q32" s="4">
        <f t="shared" si="2"/>
        <v>-4.454391702425653E-2</v>
      </c>
      <c r="R32" s="4">
        <f t="shared" si="3"/>
        <v>-1.4294141940748517E-2</v>
      </c>
      <c r="S32" s="4">
        <f t="shared" si="4"/>
        <v>-0.14550682476808996</v>
      </c>
      <c r="T32" s="4">
        <f t="shared" si="5"/>
        <v>0.23212005885531584</v>
      </c>
      <c r="V32" s="4">
        <f t="shared" ref="V32:V52" si="11">$N32*Q32</f>
        <v>-7.1669463283906526E-2</v>
      </c>
      <c r="W32" s="4">
        <f t="shared" si="6"/>
        <v>-2.2998729106817318E-2</v>
      </c>
      <c r="X32" s="4">
        <f t="shared" si="7"/>
        <v>-0.23411493043136794</v>
      </c>
      <c r="Y32" s="4">
        <f t="shared" si="8"/>
        <v>0.37347232005955239</v>
      </c>
    </row>
    <row r="33" spans="2:25">
      <c r="B33" s="55"/>
      <c r="C33" t="s">
        <v>34</v>
      </c>
      <c r="D33" s="32">
        <v>7909.8985758996096</v>
      </c>
      <c r="E33" s="32">
        <v>2.2690473332191399E-2</v>
      </c>
      <c r="F33" s="32">
        <v>7.8700890618084995E-2</v>
      </c>
      <c r="G33" s="32">
        <v>0.21817529995842799</v>
      </c>
      <c r="H33" s="15">
        <f t="shared" si="9"/>
        <v>3.0817662818659333</v>
      </c>
      <c r="N33" s="12">
        <f t="shared" si="1"/>
        <v>3.4598982765158546</v>
      </c>
      <c r="O33" s="16">
        <f t="shared" si="10"/>
        <v>6.4629117927417854E-3</v>
      </c>
      <c r="Q33" s="4">
        <f t="shared" si="2"/>
        <v>-4.454391702425653E-2</v>
      </c>
      <c r="R33" s="4">
        <f t="shared" si="3"/>
        <v>-8.5593404083703639E-3</v>
      </c>
      <c r="S33" s="4">
        <f t="shared" si="4"/>
        <v>-0.14550682476808996</v>
      </c>
      <c r="T33" s="4">
        <f t="shared" si="5"/>
        <v>-2.8563681990700474E-2</v>
      </c>
      <c r="V33" s="4">
        <f t="shared" si="11"/>
        <v>-0.1541174217414904</v>
      </c>
      <c r="W33" s="4">
        <f t="shared" si="6"/>
        <v>-2.9614447127033133E-2</v>
      </c>
      <c r="X33" s="4">
        <f t="shared" si="7"/>
        <v>-0.50343881223640896</v>
      </c>
      <c r="Y33" s="4">
        <f t="shared" si="8"/>
        <v>-9.8827434090571528E-2</v>
      </c>
    </row>
    <row r="34" spans="2:25">
      <c r="B34" s="55"/>
      <c r="C34" t="s">
        <v>35</v>
      </c>
      <c r="D34" s="32">
        <v>7909.8985758996096</v>
      </c>
      <c r="E34" s="32">
        <v>1.1510591794668E-3</v>
      </c>
      <c r="F34" s="32">
        <v>7.8700890618084995E-2</v>
      </c>
      <c r="G34" s="32">
        <v>4.0096079262973802E-2</v>
      </c>
      <c r="H34" s="15">
        <f t="shared" si="9"/>
        <v>2.8730958997484009E-2</v>
      </c>
      <c r="N34" s="12">
        <f t="shared" si="1"/>
        <v>2.803487487975569E-2</v>
      </c>
      <c r="O34" s="16">
        <f t="shared" si="10"/>
        <v>5.2367702454787245E-5</v>
      </c>
      <c r="Q34" s="4">
        <f t="shared" si="2"/>
        <v>-4.454391702425653E-2</v>
      </c>
      <c r="R34" s="4">
        <f t="shared" si="3"/>
        <v>7.1848059162542555E-3</v>
      </c>
      <c r="S34" s="4">
        <f t="shared" si="4"/>
        <v>-0.14550682476808996</v>
      </c>
      <c r="T34" s="4">
        <f t="shared" si="5"/>
        <v>0.23212006695766041</v>
      </c>
      <c r="V34" s="4">
        <f t="shared" si="11"/>
        <v>-1.2487831404292512E-3</v>
      </c>
      <c r="W34" s="4">
        <f t="shared" si="6"/>
        <v>2.014251348975165E-4</v>
      </c>
      <c r="X34" s="4">
        <f t="shared" si="7"/>
        <v>-4.0792656265239381E-3</v>
      </c>
      <c r="Y34" s="4">
        <f t="shared" si="8"/>
        <v>6.5074570342385221E-3</v>
      </c>
    </row>
    <row r="35" spans="2:25">
      <c r="B35" s="55"/>
      <c r="C35" t="s">
        <v>36</v>
      </c>
      <c r="D35" s="32">
        <v>7909.8985758996096</v>
      </c>
      <c r="E35" s="32">
        <v>2.57013002986612E-2</v>
      </c>
      <c r="F35" s="32">
        <v>7.8700890618084995E-2</v>
      </c>
      <c r="G35" s="32">
        <v>0.21940993894905</v>
      </c>
      <c r="H35" s="15">
        <f t="shared" si="9"/>
        <v>3.5104432331414932</v>
      </c>
      <c r="N35" s="12">
        <f t="shared" si="1"/>
        <v>3.4170582170778689</v>
      </c>
      <c r="O35" s="16">
        <f t="shared" si="10"/>
        <v>6.3828887680121892E-3</v>
      </c>
      <c r="Q35" s="4">
        <f t="shared" si="2"/>
        <v>-4.454391702425653E-2</v>
      </c>
      <c r="R35" s="4">
        <f t="shared" si="3"/>
        <v>-8.0868260552620086E-3</v>
      </c>
      <c r="S35" s="4">
        <f t="shared" si="4"/>
        <v>-0.14550682476808996</v>
      </c>
      <c r="T35" s="4">
        <f t="shared" si="5"/>
        <v>0.25230667881699476</v>
      </c>
      <c r="V35" s="4">
        <f t="shared" si="11"/>
        <v>-0.15220915768857055</v>
      </c>
      <c r="W35" s="4">
        <f t="shared" si="6"/>
        <v>-2.7633155422212455E-2</v>
      </c>
      <c r="X35" s="4">
        <f t="shared" si="7"/>
        <v>-0.49720529121471135</v>
      </c>
      <c r="Y35" s="4">
        <f t="shared" si="8"/>
        <v>0.86214661007523863</v>
      </c>
    </row>
    <row r="36" spans="2:25">
      <c r="B36" s="55"/>
      <c r="C36" t="s">
        <v>37</v>
      </c>
      <c r="D36" s="32">
        <v>7909.8985758996096</v>
      </c>
      <c r="E36" s="32">
        <v>0.140993538248919</v>
      </c>
      <c r="F36" s="32">
        <v>0.18776356256406199</v>
      </c>
      <c r="G36" s="32">
        <v>5.04030260039234E-2</v>
      </c>
      <c r="H36" s="15">
        <f t="shared" si="9"/>
        <v>10.554509414000051</v>
      </c>
      <c r="N36" s="12">
        <f t="shared" si="1"/>
        <v>10.127147291521572</v>
      </c>
      <c r="O36" s="16">
        <f t="shared" si="10"/>
        <v>1.8916989583612077E-2</v>
      </c>
      <c r="Q36" s="4">
        <f t="shared" si="2"/>
        <v>-4.454391702425653E-2</v>
      </c>
      <c r="R36" s="4">
        <f t="shared" si="3"/>
        <v>2.9859549416687337E-2</v>
      </c>
      <c r="S36" s="4">
        <f t="shared" si="4"/>
        <v>-6.0275031632153198E-3</v>
      </c>
      <c r="T36" s="4">
        <f t="shared" si="5"/>
        <v>0.10395637307063721</v>
      </c>
      <c r="V36" s="4">
        <f t="shared" si="11"/>
        <v>-0.45110280864596114</v>
      </c>
      <c r="W36" s="4">
        <f t="shared" si="6"/>
        <v>0.30239205500125971</v>
      </c>
      <c r="X36" s="4">
        <f t="shared" si="7"/>
        <v>-6.1041412333993732E-2</v>
      </c>
      <c r="Y36" s="4">
        <f t="shared" si="8"/>
        <v>1.0527815019787097</v>
      </c>
    </row>
    <row r="37" spans="2:25">
      <c r="B37" s="55"/>
      <c r="C37" t="s">
        <v>38</v>
      </c>
      <c r="D37" s="32">
        <v>7909.8985758996096</v>
      </c>
      <c r="E37" s="32">
        <v>0.123416120976476</v>
      </c>
      <c r="F37" s="32">
        <v>0.18776356256406199</v>
      </c>
      <c r="G37" s="32">
        <v>0.34524176215326102</v>
      </c>
      <c r="H37" s="15">
        <f t="shared" si="9"/>
        <v>63.281599600999996</v>
      </c>
      <c r="N37" s="12">
        <f t="shared" si="1"/>
        <v>61.293344885182705</v>
      </c>
      <c r="O37" s="16">
        <f t="shared" si="10"/>
        <v>0.11449281158460714</v>
      </c>
      <c r="Q37" s="4">
        <f t="shared" si="2"/>
        <v>-4.454391702425653E-2</v>
      </c>
      <c r="R37" s="4">
        <f t="shared" si="3"/>
        <v>3.9353745469652424E-2</v>
      </c>
      <c r="S37" s="4">
        <f t="shared" si="4"/>
        <v>-6.0275031632153198E-3</v>
      </c>
      <c r="T37" s="4">
        <f t="shared" si="5"/>
        <v>7.5407687163219439E-2</v>
      </c>
      <c r="V37" s="4">
        <f t="shared" si="11"/>
        <v>-2.730245668704717</v>
      </c>
      <c r="W37" s="4">
        <f t="shared" si="6"/>
        <v>2.4121226935951023</v>
      </c>
      <c r="X37" s="4">
        <f t="shared" si="7"/>
        <v>-0.36944583017948629</v>
      </c>
      <c r="Y37" s="4">
        <f t="shared" si="8"/>
        <v>4.6219893762891742</v>
      </c>
    </row>
    <row r="38" spans="2:25">
      <c r="B38" s="55"/>
      <c r="C38" t="s">
        <v>39</v>
      </c>
      <c r="D38" s="32">
        <v>7909.8985758996096</v>
      </c>
      <c r="E38" s="32">
        <v>0.16228499347261</v>
      </c>
      <c r="F38" s="32">
        <v>0.18776356256406199</v>
      </c>
      <c r="G38" s="32">
        <v>2.4086634568832199E-2</v>
      </c>
      <c r="H38" s="15">
        <f t="shared" si="9"/>
        <v>5.8054610790000218</v>
      </c>
      <c r="N38" s="12">
        <f t="shared" si="1"/>
        <v>5.5458021232038996</v>
      </c>
      <c r="O38" s="16">
        <f t="shared" si="10"/>
        <v>1.0359272752481071E-2</v>
      </c>
      <c r="Q38" s="4">
        <f t="shared" si="2"/>
        <v>-4.454391702425653E-2</v>
      </c>
      <c r="R38" s="4">
        <f t="shared" si="3"/>
        <v>5.3674328456329246E-2</v>
      </c>
      <c r="S38" s="4">
        <f t="shared" si="4"/>
        <v>-6.0275031632153198E-3</v>
      </c>
      <c r="T38" s="4">
        <f t="shared" si="5"/>
        <v>8.9121362925396852E-2</v>
      </c>
      <c r="V38" s="4">
        <f t="shared" si="11"/>
        <v>-0.2470317496089402</v>
      </c>
      <c r="W38" s="4">
        <f t="shared" si="6"/>
        <v>0.29766720471465424</v>
      </c>
      <c r="X38" s="4">
        <f t="shared" si="7"/>
        <v>-3.342733984017774E-2</v>
      </c>
      <c r="Y38" s="4">
        <f t="shared" si="8"/>
        <v>0.49424944373449115</v>
      </c>
    </row>
    <row r="39" spans="2:25">
      <c r="B39" s="55"/>
      <c r="C39" t="s">
        <v>40</v>
      </c>
      <c r="D39" s="32">
        <v>7909.8985758996096</v>
      </c>
      <c r="E39" s="32">
        <v>6.1213152525703696E-3</v>
      </c>
      <c r="F39" s="32">
        <v>0.212252344564235</v>
      </c>
      <c r="G39" s="32">
        <v>0.788832163625664</v>
      </c>
      <c r="H39" s="15">
        <f t="shared" si="9"/>
        <v>8.1068617659944113</v>
      </c>
      <c r="N39" s="12">
        <f t="shared" si="1"/>
        <v>8.0597385827847514</v>
      </c>
      <c r="O39" s="16">
        <f t="shared" si="10"/>
        <v>1.5055176589049883E-2</v>
      </c>
      <c r="Q39" s="4">
        <f t="shared" si="2"/>
        <v>-4.454391702425653E-2</v>
      </c>
      <c r="R39" s="4">
        <f t="shared" si="3"/>
        <v>-4.3223370086060697E-3</v>
      </c>
      <c r="S39" s="4">
        <f t="shared" si="4"/>
        <v>6.2661405737632014E-2</v>
      </c>
      <c r="T39" s="4">
        <f t="shared" si="5"/>
        <v>-2.1243759851687916E-3</v>
      </c>
      <c r="V39" s="4">
        <f t="shared" si="11"/>
        <v>-0.35901232666876287</v>
      </c>
      <c r="W39" s="4">
        <f t="shared" si="6"/>
        <v>-3.4836906356060765E-2</v>
      </c>
      <c r="X39" s="4">
        <f t="shared" si="7"/>
        <v>0.5050345494751225</v>
      </c>
      <c r="Y39" s="4">
        <f t="shared" si="8"/>
        <v>-1.7121915092006276E-2</v>
      </c>
    </row>
    <row r="40" spans="2:25">
      <c r="B40" s="55"/>
      <c r="C40" t="s">
        <v>41</v>
      </c>
      <c r="D40" s="32">
        <v>7909.8985758996096</v>
      </c>
      <c r="E40" s="32">
        <v>0.486470319038246</v>
      </c>
      <c r="F40" s="32">
        <v>7.8700890618084995E-2</v>
      </c>
      <c r="G40" s="32">
        <v>0.37062046623957101</v>
      </c>
      <c r="H40" s="15">
        <f t="shared" si="9"/>
        <v>112.23706666660233</v>
      </c>
      <c r="N40" s="12">
        <f t="shared" si="1"/>
        <v>132.77390005029201</v>
      </c>
      <c r="O40" s="16">
        <f t="shared" si="10"/>
        <v>0.24801480732187048</v>
      </c>
      <c r="Q40" s="4">
        <f t="shared" si="2"/>
        <v>-4.454391702425653E-2</v>
      </c>
      <c r="R40" s="4">
        <f t="shared" si="3"/>
        <v>-1.4876274281282575E-2</v>
      </c>
      <c r="S40" s="4">
        <f t="shared" si="4"/>
        <v>-0.14550682476808996</v>
      </c>
      <c r="T40" s="4">
        <f t="shared" si="5"/>
        <v>-0.12223035884839883</v>
      </c>
      <c r="V40" s="4">
        <f t="shared" si="11"/>
        <v>-5.9142695868271371</v>
      </c>
      <c r="W40" s="4">
        <f t="shared" si="6"/>
        <v>-1.9751809545437424</v>
      </c>
      <c r="X40" s="4">
        <f t="shared" si="7"/>
        <v>-19.319508608393729</v>
      </c>
      <c r="Y40" s="4">
        <f t="shared" si="8"/>
        <v>-16.229001448848631</v>
      </c>
    </row>
    <row r="41" spans="2:25">
      <c r="B41" s="55"/>
      <c r="C41" t="s">
        <v>42</v>
      </c>
      <c r="D41" s="32">
        <v>7909.8985758996096</v>
      </c>
      <c r="E41" s="32">
        <v>0.26095294195219298</v>
      </c>
      <c r="F41" s="32">
        <v>0.18776356256406199</v>
      </c>
      <c r="G41" s="32">
        <v>0.19204267864621</v>
      </c>
      <c r="H41" s="15">
        <f t="shared" si="9"/>
        <v>74.428999999999988</v>
      </c>
      <c r="N41" s="12">
        <f t="shared" si="1"/>
        <v>74.579398764522239</v>
      </c>
      <c r="O41" s="16">
        <f t="shared" si="10"/>
        <v>0.13931047598780877</v>
      </c>
      <c r="Q41" s="4">
        <f t="shared" si="2"/>
        <v>-4.454391702425653E-2</v>
      </c>
      <c r="R41" s="4">
        <f t="shared" si="3"/>
        <v>-5.0773335085605442E-3</v>
      </c>
      <c r="S41" s="4">
        <f t="shared" si="4"/>
        <v>-6.0275031632153198E-3</v>
      </c>
      <c r="T41" s="4">
        <f t="shared" si="5"/>
        <v>5.1612786592697191E-2</v>
      </c>
      <c r="V41" s="4">
        <f t="shared" si="11"/>
        <v>-3.3220585502858184</v>
      </c>
      <c r="W41" s="4">
        <f t="shared" si="6"/>
        <v>-0.37866448039540762</v>
      </c>
      <c r="X41" s="4">
        <f t="shared" si="7"/>
        <v>-0.44952756196385452</v>
      </c>
      <c r="Y41" s="4">
        <f t="shared" si="8"/>
        <v>3.849250592644951</v>
      </c>
    </row>
    <row r="42" spans="2:25">
      <c r="B42" s="55"/>
      <c r="C42" t="s">
        <v>43</v>
      </c>
      <c r="D42" s="32">
        <v>7909.8985758996096</v>
      </c>
      <c r="E42" s="32">
        <v>1.8277172793557998E-2</v>
      </c>
      <c r="F42" s="32">
        <v>0.212252344564235</v>
      </c>
      <c r="G42" s="32">
        <v>0.211167836374336</v>
      </c>
      <c r="H42" s="15">
        <f t="shared" si="9"/>
        <v>6.4797790726812501</v>
      </c>
      <c r="N42" s="12">
        <f t="shared" si="1"/>
        <v>6.4134776837895693</v>
      </c>
      <c r="O42" s="16">
        <f t="shared" si="10"/>
        <v>1.1980046013604221E-2</v>
      </c>
      <c r="Q42" s="4">
        <f t="shared" si="2"/>
        <v>-4.454391702425653E-2</v>
      </c>
      <c r="R42" s="4">
        <f t="shared" si="3"/>
        <v>-5.4885178987897909E-3</v>
      </c>
      <c r="S42" s="4">
        <f t="shared" si="4"/>
        <v>6.2661405737632014E-2</v>
      </c>
      <c r="T42" s="4">
        <f t="shared" si="5"/>
        <v>7.9759129178580412E-3</v>
      </c>
      <c r="V42" s="4">
        <f t="shared" si="11"/>
        <v>-0.28568141778364353</v>
      </c>
      <c r="W42" s="4">
        <f t="shared" si="6"/>
        <v>-3.5200487060967942E-2</v>
      </c>
      <c r="X42" s="4">
        <f t="shared" si="7"/>
        <v>0.4018775273331866</v>
      </c>
      <c r="Y42" s="4">
        <f t="shared" si="8"/>
        <v>5.1153339506531496E-2</v>
      </c>
    </row>
    <row r="43" spans="2:25">
      <c r="B43" s="55"/>
      <c r="C43" t="s">
        <v>44</v>
      </c>
      <c r="D43" s="32">
        <v>7909.8985758996096</v>
      </c>
      <c r="E43" s="32">
        <v>0.486470319038246</v>
      </c>
      <c r="F43" s="32">
        <v>7.8700890618084995E-2</v>
      </c>
      <c r="G43" s="32">
        <v>1.5118193774732801E-2</v>
      </c>
      <c r="H43" s="15">
        <f t="shared" si="9"/>
        <v>4.5783270950732202</v>
      </c>
      <c r="N43" s="12">
        <f t="shared" si="1"/>
        <v>4.5166381697820634</v>
      </c>
      <c r="O43" s="16">
        <f t="shared" si="10"/>
        <v>8.4368474903335523E-3</v>
      </c>
      <c r="Q43" s="4">
        <f t="shared" si="2"/>
        <v>-4.454391702425653E-2</v>
      </c>
      <c r="R43" s="4">
        <f t="shared" si="3"/>
        <v>-1.4876274281282575E-2</v>
      </c>
      <c r="S43" s="4">
        <f t="shared" si="4"/>
        <v>-0.14550682476808996</v>
      </c>
      <c r="T43" s="4">
        <f t="shared" si="5"/>
        <v>0.23212007547216995</v>
      </c>
      <c r="V43" s="4">
        <f t="shared" si="11"/>
        <v>-0.2011887558633621</v>
      </c>
      <c r="W43" s="4">
        <f t="shared" si="6"/>
        <v>-6.719074824298811E-2</v>
      </c>
      <c r="X43" s="4">
        <f t="shared" si="7"/>
        <v>-0.65720167871134527</v>
      </c>
      <c r="Y43" s="4">
        <f t="shared" si="8"/>
        <v>1.0484023928502961</v>
      </c>
    </row>
    <row r="44" spans="2:25">
      <c r="B44" s="55"/>
      <c r="C44" t="s">
        <v>45</v>
      </c>
      <c r="D44" s="32">
        <v>7909.8985758996096</v>
      </c>
      <c r="E44" s="32">
        <v>0.15994811370696199</v>
      </c>
      <c r="F44" s="32">
        <v>0.18776356256406199</v>
      </c>
      <c r="G44" s="32">
        <v>0.36778875414512802</v>
      </c>
      <c r="H44" s="15">
        <f t="shared" si="9"/>
        <v>87.369489897000079</v>
      </c>
      <c r="N44" s="12">
        <f t="shared" si="1"/>
        <v>95.777682811894564</v>
      </c>
      <c r="O44" s="16">
        <f t="shared" si="10"/>
        <v>0.17890777885811612</v>
      </c>
      <c r="Q44" s="4">
        <f t="shared" si="2"/>
        <v>-4.454391702425653E-2</v>
      </c>
      <c r="R44" s="4">
        <f t="shared" si="3"/>
        <v>-2.0075959016877309E-2</v>
      </c>
      <c r="S44" s="4">
        <f t="shared" si="4"/>
        <v>-6.0275031632153198E-3</v>
      </c>
      <c r="T44" s="4">
        <f t="shared" si="5"/>
        <v>-0.11038930803785951</v>
      </c>
      <c r="V44" s="4">
        <f t="shared" si="11"/>
        <v>-4.2663131559485921</v>
      </c>
      <c r="W44" s="4">
        <f t="shared" si="6"/>
        <v>-1.9228288348630695</v>
      </c>
      <c r="X44" s="4">
        <f t="shared" si="7"/>
        <v>-0.57730028611412809</v>
      </c>
      <c r="Y44" s="4">
        <f t="shared" si="8"/>
        <v>-10.572832131074632</v>
      </c>
    </row>
    <row r="45" spans="2:25">
      <c r="B45" s="55"/>
      <c r="C45" t="s">
        <v>46</v>
      </c>
      <c r="D45" s="32">
        <v>7909.8985758996096</v>
      </c>
      <c r="E45" s="32">
        <v>6.1708060949476701E-2</v>
      </c>
      <c r="F45" s="32">
        <v>0.18776356256406199</v>
      </c>
      <c r="G45" s="32">
        <v>2.0437144482645501E-2</v>
      </c>
      <c r="H45" s="15">
        <f t="shared" si="9"/>
        <v>1.8730283320000074</v>
      </c>
      <c r="N45" s="12">
        <f t="shared" si="1"/>
        <v>1.8295738835119304</v>
      </c>
      <c r="O45" s="16">
        <f t="shared" si="10"/>
        <v>3.4175497897437845E-3</v>
      </c>
      <c r="Q45" s="4">
        <f t="shared" si="2"/>
        <v>-4.454391702425653E-2</v>
      </c>
      <c r="R45" s="4">
        <f t="shared" si="3"/>
        <v>3.9353752944179643E-2</v>
      </c>
      <c r="S45" s="4">
        <f t="shared" si="4"/>
        <v>-6.0275031632153198E-3</v>
      </c>
      <c r="T45" s="4">
        <f t="shared" si="5"/>
        <v>5.8349704258640944E-2</v>
      </c>
      <c r="V45" s="4">
        <f t="shared" si="11"/>
        <v>-8.1496387256902211E-2</v>
      </c>
      <c r="W45" s="4">
        <f t="shared" si="6"/>
        <v>7.200059860485182E-2</v>
      </c>
      <c r="X45" s="4">
        <f t="shared" si="7"/>
        <v>-1.1027762370204298E-2</v>
      </c>
      <c r="Y45" s="4">
        <f t="shared" si="8"/>
        <v>0.10675509502225433</v>
      </c>
    </row>
    <row r="46" spans="2:25">
      <c r="B46" s="55"/>
      <c r="C46" t="s">
        <v>47</v>
      </c>
      <c r="D46" s="32">
        <v>7909.8985758996096</v>
      </c>
      <c r="E46" s="32">
        <v>1.51199881160101E-2</v>
      </c>
      <c r="F46" s="32">
        <v>0.52128320225361802</v>
      </c>
      <c r="G46" s="32">
        <v>0.32612984359337399</v>
      </c>
      <c r="H46" s="15">
        <f t="shared" si="9"/>
        <v>20.332306007280003</v>
      </c>
      <c r="N46" s="12">
        <f t="shared" si="1"/>
        <v>20.041484931801104</v>
      </c>
      <c r="O46" s="16">
        <f t="shared" si="10"/>
        <v>3.7436461698587345E-2</v>
      </c>
      <c r="Q46" s="4">
        <f t="shared" si="2"/>
        <v>-4.454391702425653E-2</v>
      </c>
      <c r="R46" s="4">
        <f t="shared" si="3"/>
        <v>1.2203325090753836E-3</v>
      </c>
      <c r="S46" s="4">
        <f t="shared" si="4"/>
        <v>1.0937457170404619E-3</v>
      </c>
      <c r="T46" s="4">
        <f t="shared" si="5"/>
        <v>7.1112712946930223E-2</v>
      </c>
      <c r="V46" s="4">
        <f t="shared" si="11"/>
        <v>-0.89272624184503591</v>
      </c>
      <c r="W46" s="4">
        <f t="shared" si="6"/>
        <v>2.4457275592421335E-2</v>
      </c>
      <c r="X46" s="4">
        <f t="shared" si="7"/>
        <v>2.192028830728841E-2</v>
      </c>
      <c r="Y46" s="4">
        <f t="shared" si="8"/>
        <v>1.4252043649853994</v>
      </c>
    </row>
    <row r="47" spans="2:25">
      <c r="B47" s="55"/>
      <c r="C47" t="s">
        <v>48</v>
      </c>
      <c r="D47" s="32">
        <v>7909.8985758996096</v>
      </c>
      <c r="E47" s="32">
        <v>0.168054744834221</v>
      </c>
      <c r="F47" s="32">
        <v>7.8700890618084995E-2</v>
      </c>
      <c r="G47" s="32">
        <v>5.7788901740937502E-2</v>
      </c>
      <c r="H47" s="15">
        <f t="shared" si="9"/>
        <v>6.0456887077135564</v>
      </c>
      <c r="N47" s="12">
        <f t="shared" si="1"/>
        <v>7.7394867082631791</v>
      </c>
      <c r="O47" s="16">
        <f t="shared" si="10"/>
        <v>1.4456962580695454E-2</v>
      </c>
      <c r="Q47" s="4">
        <f t="shared" si="2"/>
        <v>-4.454391702425653E-2</v>
      </c>
      <c r="R47" s="4">
        <f t="shared" si="3"/>
        <v>-0.22691296093062974</v>
      </c>
      <c r="S47" s="4">
        <f t="shared" si="4"/>
        <v>-0.14550682476808996</v>
      </c>
      <c r="T47" s="4">
        <f t="shared" si="5"/>
        <v>-5.8233782556912139E-2</v>
      </c>
      <c r="V47" s="4">
        <f t="shared" si="11"/>
        <v>-0.34474705374321135</v>
      </c>
      <c r="W47" s="4">
        <f t="shared" si="6"/>
        <v>-1.7561898450552509</v>
      </c>
      <c r="X47" s="4">
        <f t="shared" si="7"/>
        <v>-1.1261481362542118</v>
      </c>
      <c r="Y47" s="4">
        <f t="shared" si="8"/>
        <v>-0.45069958607110966</v>
      </c>
    </row>
    <row r="48" spans="2:25">
      <c r="B48" s="55"/>
      <c r="C48" t="s">
        <v>49</v>
      </c>
      <c r="D48" s="32">
        <v>7909.8985758996096</v>
      </c>
      <c r="E48" s="32">
        <v>6.44096465150297E-2</v>
      </c>
      <c r="F48" s="32">
        <v>0.52128320225361802</v>
      </c>
      <c r="G48" s="32">
        <v>3.0461279412968799E-2</v>
      </c>
      <c r="H48" s="15">
        <f t="shared" si="9"/>
        <v>8.0899102094999886</v>
      </c>
      <c r="N48" s="12">
        <f t="shared" si="1"/>
        <v>6.121841407109688</v>
      </c>
      <c r="O48" s="16">
        <f t="shared" si="10"/>
        <v>1.1435284468289732E-2</v>
      </c>
      <c r="Q48" s="4">
        <f t="shared" si="2"/>
        <v>-4.454391702425653E-2</v>
      </c>
      <c r="R48" s="4">
        <f t="shared" si="3"/>
        <v>-1.1378649766293769E-2</v>
      </c>
      <c r="S48" s="4">
        <f t="shared" si="4"/>
        <v>1.0937457170404619E-3</v>
      </c>
      <c r="T48" s="4">
        <f t="shared" si="5"/>
        <v>0.64087786607708797</v>
      </c>
      <c r="V48" s="4">
        <f t="shared" si="11"/>
        <v>-0.27269079567395177</v>
      </c>
      <c r="W48" s="4">
        <f t="shared" si="6"/>
        <v>-6.9658289296296166E-2</v>
      </c>
      <c r="X48" s="4">
        <f t="shared" si="7"/>
        <v>6.6957378194271756E-3</v>
      </c>
      <c r="Y48" s="4">
        <f t="shared" si="8"/>
        <v>3.9233526574508142</v>
      </c>
    </row>
    <row r="49" spans="1:26">
      <c r="B49" s="55"/>
      <c r="C49" t="s">
        <v>50</v>
      </c>
      <c r="D49" s="32">
        <v>7909.8985758996096</v>
      </c>
      <c r="E49" s="32">
        <v>8.5325700951052103E-2</v>
      </c>
      <c r="F49" s="32">
        <v>0.52128320225361802</v>
      </c>
      <c r="G49" s="32">
        <v>1.51676337065547E-2</v>
      </c>
      <c r="H49" s="15">
        <f t="shared" si="9"/>
        <v>5.3363258649000116</v>
      </c>
      <c r="N49" s="12">
        <f t="shared" si="1"/>
        <v>4.9180954688149301</v>
      </c>
      <c r="O49" s="16">
        <f t="shared" si="10"/>
        <v>9.1867490495246354E-3</v>
      </c>
      <c r="Q49" s="4">
        <f t="shared" si="2"/>
        <v>-4.454391702425653E-2</v>
      </c>
      <c r="R49" s="4">
        <f t="shared" si="3"/>
        <v>-1.7945988551191228E-2</v>
      </c>
      <c r="S49" s="4">
        <f t="shared" si="4"/>
        <v>1.0937457170404619E-3</v>
      </c>
      <c r="T49" s="4">
        <f t="shared" si="5"/>
        <v>0.22691059833598004</v>
      </c>
      <c r="V49" s="4">
        <f t="shared" si="11"/>
        <v>-0.21907123648026428</v>
      </c>
      <c r="W49" s="4">
        <f t="shared" si="6"/>
        <v>-8.8260084977018191E-2</v>
      </c>
      <c r="X49" s="4">
        <f t="shared" si="7"/>
        <v>5.3791458550124325E-3</v>
      </c>
      <c r="Y49" s="4">
        <f t="shared" si="8"/>
        <v>1.1159679855022679</v>
      </c>
    </row>
    <row r="50" spans="1:26">
      <c r="B50" s="55"/>
      <c r="C50" t="s">
        <v>51</v>
      </c>
      <c r="D50" s="32">
        <v>7909.8985758996096</v>
      </c>
      <c r="E50" s="32">
        <v>2.4475740479901701E-2</v>
      </c>
      <c r="F50" s="32">
        <v>0.52128320225361802</v>
      </c>
      <c r="G50" s="32">
        <v>0.61898245876651103</v>
      </c>
      <c r="H50" s="15">
        <f t="shared" si="9"/>
        <v>62.468176226399933</v>
      </c>
      <c r="N50" s="12">
        <f t="shared" si="1"/>
        <v>64.92662613803391</v>
      </c>
      <c r="O50" s="16">
        <f t="shared" si="10"/>
        <v>0.1212795938477683</v>
      </c>
      <c r="Q50" s="4">
        <f t="shared" si="2"/>
        <v>-4.454391702425653E-2</v>
      </c>
      <c r="R50" s="4">
        <f t="shared" si="3"/>
        <v>1.1888087209310783E-5</v>
      </c>
      <c r="S50" s="4">
        <f t="shared" si="4"/>
        <v>1.0937457170404619E-3</v>
      </c>
      <c r="T50" s="4">
        <f t="shared" si="5"/>
        <v>-3.3272476348052304E-2</v>
      </c>
      <c r="V50" s="4">
        <f t="shared" si="11"/>
        <v>-2.8920862473575077</v>
      </c>
      <c r="W50" s="4">
        <f t="shared" si="6"/>
        <v>7.7185339373526409E-4</v>
      </c>
      <c r="X50" s="4">
        <f t="shared" si="7"/>
        <v>7.1013219260361887E-2</v>
      </c>
      <c r="Y50" s="4">
        <f t="shared" si="8"/>
        <v>-2.160269632536568</v>
      </c>
    </row>
    <row r="51" spans="1:26">
      <c r="B51" s="55"/>
      <c r="C51" t="s">
        <v>52</v>
      </c>
      <c r="D51" s="32">
        <v>7909.8985758996096</v>
      </c>
      <c r="E51" s="32">
        <v>0.168054744834221</v>
      </c>
      <c r="F51" s="32">
        <v>7.8700890618084995E-2</v>
      </c>
      <c r="G51" s="32">
        <v>2.65347548694745E-2</v>
      </c>
      <c r="H51" s="15">
        <f t="shared" si="9"/>
        <v>2.7759805610337041</v>
      </c>
      <c r="N51" s="12">
        <f t="shared" si="1"/>
        <v>4.3038866226277364</v>
      </c>
      <c r="O51" s="16">
        <f t="shared" si="10"/>
        <v>8.0394385571401789E-3</v>
      </c>
      <c r="Q51" s="4">
        <f t="shared" si="2"/>
        <v>-4.454391702425653E-2</v>
      </c>
      <c r="R51" s="4">
        <f t="shared" si="3"/>
        <v>-0.22691296093062974</v>
      </c>
      <c r="S51" s="4">
        <f t="shared" si="4"/>
        <v>-0.14550682476808996</v>
      </c>
      <c r="T51" s="4">
        <f t="shared" si="5"/>
        <v>-0.40418688848161555</v>
      </c>
      <c r="V51" s="4">
        <f t="shared" si="11"/>
        <v>-0.19171196860013756</v>
      </c>
      <c r="W51" s="4">
        <f t="shared" si="6"/>
        <v>-0.97660765705018748</v>
      </c>
      <c r="X51" s="4">
        <f t="shared" si="7"/>
        <v>-0.6262448766204205</v>
      </c>
      <c r="Y51" s="4">
        <f t="shared" si="8"/>
        <v>-1.7395745423775539</v>
      </c>
    </row>
    <row r="52" spans="1:26">
      <c r="B52" s="55"/>
      <c r="C52" t="s">
        <v>53</v>
      </c>
      <c r="D52" s="32">
        <v>7909.8985758996096</v>
      </c>
      <c r="E52" s="32">
        <v>8.2159092796632902E-2</v>
      </c>
      <c r="F52" s="32">
        <v>7.8700890618084995E-2</v>
      </c>
      <c r="G52" s="32">
        <v>1.61041627866726E-2</v>
      </c>
      <c r="H52" s="15">
        <f t="shared" si="9"/>
        <v>0.82365312199932861</v>
      </c>
      <c r="N52" s="12">
        <f t="shared" si="1"/>
        <v>0.81422505800908684</v>
      </c>
      <c r="O52" s="16">
        <f t="shared" si="10"/>
        <v>1.5209304750577622E-3</v>
      </c>
      <c r="Q52" s="4">
        <f t="shared" si="2"/>
        <v>-4.454391702425653E-2</v>
      </c>
      <c r="R52" s="4">
        <f t="shared" si="3"/>
        <v>-1.8999634353940031E-2</v>
      </c>
      <c r="S52" s="4">
        <f t="shared" si="4"/>
        <v>-0.14550682476808996</v>
      </c>
      <c r="T52" s="4">
        <f t="shared" si="5"/>
        <v>0.23212004876871983</v>
      </c>
      <c r="V52" s="4">
        <f t="shared" si="11"/>
        <v>-3.6268773423027222E-2</v>
      </c>
      <c r="W52" s="4">
        <f t="shared" si="6"/>
        <v>-1.5469978383988262E-2</v>
      </c>
      <c r="X52" s="4">
        <f t="shared" si="7"/>
        <v>-0.11847530283751607</v>
      </c>
      <c r="Y52" s="4">
        <f t="shared" si="8"/>
        <v>0.18899796017378298</v>
      </c>
    </row>
    <row r="53" spans="1:26">
      <c r="D53" s="54" t="s">
        <v>3</v>
      </c>
      <c r="E53" s="54"/>
      <c r="F53" s="54"/>
      <c r="G53" s="54"/>
      <c r="H53" s="28" t="s">
        <v>4</v>
      </c>
      <c r="N53" s="27" t="s">
        <v>7</v>
      </c>
      <c r="O53" s="5" t="s">
        <v>25</v>
      </c>
      <c r="Q53" s="54" t="s">
        <v>9</v>
      </c>
      <c r="R53" s="54"/>
      <c r="S53" s="54"/>
      <c r="T53" s="54"/>
      <c r="V53" s="54" t="s">
        <v>26</v>
      </c>
      <c r="W53" s="54"/>
      <c r="X53" s="54"/>
      <c r="Y53" s="54"/>
    </row>
    <row r="54" spans="1:26">
      <c r="H54" s="13">
        <f>SUM(H31:H52)</f>
        <v>495.25529306302224</v>
      </c>
      <c r="V54" s="4">
        <f>SUM(V31:V52)</f>
        <v>-23.704521781869026</v>
      </c>
      <c r="W54" s="4">
        <f t="shared" ref="W54:Y54" si="12">SUM(W31:W52)</f>
        <v>-7.4367312453621324</v>
      </c>
      <c r="X54" s="4">
        <f t="shared" si="12"/>
        <v>-23.561102510054283</v>
      </c>
      <c r="Y54" s="4">
        <f t="shared" si="12"/>
        <v>-27.587744794478546</v>
      </c>
      <c r="Z54" s="18">
        <f>SUM(V54:Y54)</f>
        <v>-82.290100331763995</v>
      </c>
    </row>
    <row r="55" spans="1:26">
      <c r="H55" s="8" t="s">
        <v>0</v>
      </c>
      <c r="V55" s="52" t="s">
        <v>12</v>
      </c>
      <c r="W55" s="52"/>
      <c r="X55" s="52"/>
      <c r="Y55" s="52"/>
      <c r="Z55" s="30" t="s">
        <v>5</v>
      </c>
    </row>
    <row r="57" spans="1:26">
      <c r="D57" s="52" t="s">
        <v>23</v>
      </c>
      <c r="E57" s="52"/>
      <c r="F57" s="52"/>
      <c r="G57" s="52"/>
      <c r="J57" s="27"/>
      <c r="K57" s="27"/>
      <c r="M57" s="27"/>
      <c r="N57" s="27"/>
      <c r="O57" s="5"/>
      <c r="Q57" s="52" t="s">
        <v>23</v>
      </c>
      <c r="R57" s="52"/>
      <c r="S57" s="52"/>
      <c r="T57" s="52"/>
      <c r="V57" s="52" t="s">
        <v>23</v>
      </c>
      <c r="W57" s="52"/>
      <c r="X57" s="52"/>
      <c r="Y57" s="52"/>
    </row>
    <row r="58" spans="1:26">
      <c r="D58" s="30" t="s">
        <v>28</v>
      </c>
      <c r="E58" s="30" t="s">
        <v>29</v>
      </c>
      <c r="F58" s="30" t="s">
        <v>30</v>
      </c>
      <c r="G58" s="30" t="s">
        <v>31</v>
      </c>
      <c r="H58" s="30"/>
      <c r="Q58" s="30" t="s">
        <v>28</v>
      </c>
      <c r="R58" s="30" t="s">
        <v>29</v>
      </c>
      <c r="S58" s="30" t="s">
        <v>30</v>
      </c>
      <c r="T58" s="30" t="s">
        <v>31</v>
      </c>
      <c r="V58" s="30" t="s">
        <v>28</v>
      </c>
      <c r="W58" s="30" t="s">
        <v>29</v>
      </c>
      <c r="X58" s="30" t="s">
        <v>30</v>
      </c>
      <c r="Y58" s="30" t="s">
        <v>31</v>
      </c>
    </row>
    <row r="59" spans="1:26">
      <c r="A59">
        <v>2004</v>
      </c>
      <c r="C59" t="s">
        <v>32</v>
      </c>
      <c r="D59" s="41">
        <v>1E-10</v>
      </c>
      <c r="E59" s="41">
        <v>1E-10</v>
      </c>
      <c r="F59" s="41">
        <v>1E-10</v>
      </c>
      <c r="G59" s="41">
        <v>1E-10</v>
      </c>
      <c r="H59" s="43">
        <f>PRODUCT(D59:G59)</f>
        <v>1.0000000000000001E-40</v>
      </c>
      <c r="J59" s="18">
        <f>H82-H54</f>
        <v>32.173203050253051</v>
      </c>
      <c r="K59" s="17">
        <f>H82/H54</f>
        <v>1.064962865618801</v>
      </c>
      <c r="M59" s="14">
        <f>(H82-H54) / (LN(H82) - LN(H54))</f>
        <v>511.17315746461503</v>
      </c>
      <c r="N59" s="12">
        <f t="shared" ref="N59:N80" si="13">(H59-H31) / (LN(H59) - LN(H31))</f>
        <v>6.8280452418278501E-2</v>
      </c>
      <c r="O59" s="16">
        <f t="shared" ref="O59:O80" si="14">N59/M$59</f>
        <v>1.3357597405338147E-4</v>
      </c>
      <c r="Q59" s="4">
        <f t="shared" ref="Q59:Q80" si="15">LN(D59) - LN(D31)</f>
        <v>-32.001721168356944</v>
      </c>
      <c r="R59" s="4">
        <f t="shared" ref="R59:R80" si="16">LN(E59) - LN(E31)</f>
        <v>-21.242385439388514</v>
      </c>
      <c r="S59" s="4">
        <f t="shared" ref="S59:S80" si="17">LN(F59) - LN(F31)</f>
        <v>-22.374389119411791</v>
      </c>
      <c r="T59" s="4">
        <f t="shared" ref="T59:T80" si="18">LN(G59) - LN(G31)</f>
        <v>-18.343668429725678</v>
      </c>
      <c r="V59" s="4">
        <f t="shared" ref="V59:V80" si="19">$N59*Q59</f>
        <v>-2.1850919995390123</v>
      </c>
      <c r="W59" s="4">
        <f t="shared" ref="W59" si="20">$N59*R59</f>
        <v>-1.4504396882448995</v>
      </c>
      <c r="X59" s="4">
        <f t="shared" ref="X59" si="21">$N59*S59</f>
        <v>-1.527733411656045</v>
      </c>
      <c r="Y59" s="4">
        <f t="shared" ref="Y59" si="22">$N59*T59</f>
        <v>-1.2525139793925617</v>
      </c>
    </row>
    <row r="60" spans="1:26" ht="16" customHeight="1">
      <c r="B60" s="55" t="s">
        <v>54</v>
      </c>
      <c r="C60" t="s">
        <v>33</v>
      </c>
      <c r="D60" s="4">
        <v>7962.9211678178699</v>
      </c>
      <c r="E60" s="4">
        <v>0.101321320928485</v>
      </c>
      <c r="F60" s="4">
        <v>5.9104815792233603E-2</v>
      </c>
      <c r="G60" s="4">
        <v>3.6042366002809897E-2</v>
      </c>
      <c r="H60" s="12">
        <f>PRODUCT(D60:G60)</f>
        <v>1.7187369749882271</v>
      </c>
      <c r="J60" s="27" t="s">
        <v>5</v>
      </c>
      <c r="K60" s="27" t="s">
        <v>11</v>
      </c>
      <c r="M60" s="27" t="s">
        <v>6</v>
      </c>
      <c r="N60" s="12">
        <f t="shared" si="13"/>
        <v>1.6746939753772851</v>
      </c>
      <c r="O60" s="16">
        <f t="shared" si="14"/>
        <v>3.2761774575246795E-3</v>
      </c>
      <c r="Q60" s="4">
        <f t="shared" si="15"/>
        <v>6.6809539825722908E-3</v>
      </c>
      <c r="R60" s="4">
        <f t="shared" si="16"/>
        <v>0.33484900395022166</v>
      </c>
      <c r="S60" s="4">
        <f t="shared" si="17"/>
        <v>-0.28634206540200458</v>
      </c>
      <c r="T60" s="4">
        <f t="shared" si="18"/>
        <v>-3.0427912375130539E-3</v>
      </c>
      <c r="V60" s="4">
        <f t="shared" si="19"/>
        <v>1.1188553384386695E-2</v>
      </c>
      <c r="W60" s="4">
        <f t="shared" ref="W60:W80" si="23">$N60*R60</f>
        <v>0.560769609576521</v>
      </c>
      <c r="X60" s="4">
        <f t="shared" ref="X60:X80" si="24">$N60*S60</f>
        <v>-0.47953533182582564</v>
      </c>
      <c r="Y60" s="4">
        <f t="shared" ref="Y60:Y80" si="25">$N60*T60</f>
        <v>-5.0957441537939057E-3</v>
      </c>
    </row>
    <row r="61" spans="1:26">
      <c r="B61" s="55"/>
      <c r="C61" t="s">
        <v>34</v>
      </c>
      <c r="D61" s="4">
        <v>7962.9211678178699</v>
      </c>
      <c r="E61" s="4">
        <v>3.1894804674462998E-2</v>
      </c>
      <c r="F61" s="4">
        <v>5.9104815792233603E-2</v>
      </c>
      <c r="G61" s="4">
        <v>0.21114865211203199</v>
      </c>
      <c r="H61" s="12">
        <f t="shared" ref="H61:H80" si="26">PRODUCT(D61:G61)</f>
        <v>3.1695933328475241</v>
      </c>
      <c r="N61" s="12">
        <f t="shared" si="13"/>
        <v>3.1254741455112169</v>
      </c>
      <c r="O61" s="16">
        <f t="shared" si="14"/>
        <v>6.1143158631673097E-3</v>
      </c>
      <c r="Q61" s="4">
        <f t="shared" si="15"/>
        <v>6.6809539825722908E-3</v>
      </c>
      <c r="R61" s="4">
        <f t="shared" si="16"/>
        <v>0.34049797425535733</v>
      </c>
      <c r="S61" s="4">
        <f t="shared" si="17"/>
        <v>-0.28634206540200458</v>
      </c>
      <c r="T61" s="4">
        <f t="shared" si="18"/>
        <v>-3.2736470097839865E-2</v>
      </c>
      <c r="V61" s="4">
        <f t="shared" si="19"/>
        <v>2.0881148939879891E-2</v>
      </c>
      <c r="W61" s="4">
        <f t="shared" si="23"/>
        <v>1.0642176151340632</v>
      </c>
      <c r="X61" s="4">
        <f t="shared" si="24"/>
        <v>-0.89495472218624728</v>
      </c>
      <c r="Y61" s="4">
        <f t="shared" si="25"/>
        <v>-0.10231699090609955</v>
      </c>
    </row>
    <row r="62" spans="1:26">
      <c r="B62" s="55"/>
      <c r="C62" t="s">
        <v>35</v>
      </c>
      <c r="D62" s="4">
        <v>7962.9211678178699</v>
      </c>
      <c r="E62" s="4">
        <v>1.64388762591194E-3</v>
      </c>
      <c r="F62" s="4">
        <v>5.9104815792233603E-2</v>
      </c>
      <c r="G62" s="4">
        <v>3.9974260578116698E-2</v>
      </c>
      <c r="H62" s="12">
        <f t="shared" si="26"/>
        <v>3.0927716089006452E-2</v>
      </c>
      <c r="N62" s="12">
        <f t="shared" si="13"/>
        <v>2.9815851134189497E-2</v>
      </c>
      <c r="O62" s="16">
        <f t="shared" si="14"/>
        <v>5.8328280150847793E-5</v>
      </c>
      <c r="Q62" s="4">
        <f t="shared" si="15"/>
        <v>6.6809539825722908E-3</v>
      </c>
      <c r="R62" s="4">
        <f t="shared" si="16"/>
        <v>0.35638139611496378</v>
      </c>
      <c r="S62" s="4">
        <f t="shared" si="17"/>
        <v>-0.28634206540200458</v>
      </c>
      <c r="T62" s="4">
        <f t="shared" si="18"/>
        <v>-3.042794100487356E-3</v>
      </c>
      <c r="V62" s="4">
        <f t="shared" si="19"/>
        <v>1.9919832937874586E-4</v>
      </c>
      <c r="W62" s="4">
        <f t="shared" si="23"/>
        <v>1.062581465355838E-2</v>
      </c>
      <c r="X62" s="4">
        <f t="shared" si="24"/>
        <v>-8.5375323954825205E-3</v>
      </c>
      <c r="Y62" s="4">
        <f t="shared" si="25"/>
        <v>-9.0723495932121045E-5</v>
      </c>
    </row>
    <row r="63" spans="1:26">
      <c r="B63" s="55"/>
      <c r="C63" t="s">
        <v>36</v>
      </c>
      <c r="D63" s="4">
        <v>7962.9211678178699</v>
      </c>
      <c r="E63" s="4">
        <v>3.61436810659009E-2</v>
      </c>
      <c r="F63" s="4">
        <v>5.9104815792233603E-2</v>
      </c>
      <c r="G63" s="4">
        <v>0.223213106593357</v>
      </c>
      <c r="H63" s="12">
        <f t="shared" si="26"/>
        <v>3.7970591067001762</v>
      </c>
      <c r="N63" s="12">
        <f t="shared" si="13"/>
        <v>3.6518767860688772</v>
      </c>
      <c r="O63" s="16">
        <f t="shared" si="14"/>
        <v>7.1441090611681253E-3</v>
      </c>
      <c r="Q63" s="4">
        <f t="shared" si="15"/>
        <v>6.6809539825722908E-3</v>
      </c>
      <c r="R63" s="4">
        <f t="shared" si="16"/>
        <v>0.34096054980220147</v>
      </c>
      <c r="S63" s="4">
        <f t="shared" si="17"/>
        <v>-0.28634206540200458</v>
      </c>
      <c r="T63" s="4">
        <f t="shared" si="18"/>
        <v>1.7185102676246178E-2</v>
      </c>
      <c r="V63" s="4">
        <f t="shared" si="19"/>
        <v>2.4398020757750164E-2</v>
      </c>
      <c r="W63" s="4">
        <f t="shared" si="23"/>
        <v>1.2451459167879408</v>
      </c>
      <c r="X63" s="4">
        <f t="shared" si="24"/>
        <v>-1.0456859415165967</v>
      </c>
      <c r="Y63" s="4">
        <f t="shared" si="25"/>
        <v>6.2757877529593553E-2</v>
      </c>
    </row>
    <row r="64" spans="1:26">
      <c r="B64" s="55"/>
      <c r="C64" t="s">
        <v>37</v>
      </c>
      <c r="D64" s="4">
        <v>7962.9211678178699</v>
      </c>
      <c r="E64" s="4">
        <v>0.13653850994642899</v>
      </c>
      <c r="F64" s="4">
        <v>0.22687341349221901</v>
      </c>
      <c r="G64" s="4">
        <v>4.6628355872029202E-2</v>
      </c>
      <c r="H64" s="12">
        <f t="shared" si="26"/>
        <v>11.501680070000008</v>
      </c>
      <c r="N64" s="12">
        <f t="shared" si="13"/>
        <v>11.021312262914888</v>
      </c>
      <c r="O64" s="16">
        <f t="shared" si="14"/>
        <v>2.1560819659584368E-2</v>
      </c>
      <c r="Q64" s="4">
        <f t="shared" si="15"/>
        <v>6.6809539825722908E-3</v>
      </c>
      <c r="R64" s="4">
        <f t="shared" si="16"/>
        <v>-3.2107362321038391E-2</v>
      </c>
      <c r="S64" s="4">
        <f t="shared" si="17"/>
        <v>0.18920868672913205</v>
      </c>
      <c r="T64" s="4">
        <f t="shared" si="18"/>
        <v>-7.7842361853951214E-2</v>
      </c>
      <c r="V64" s="4">
        <f t="shared" si="19"/>
        <v>7.3632880056094044E-2</v>
      </c>
      <c r="W64" s="4">
        <f t="shared" si="23"/>
        <v>-0.35386526607871183</v>
      </c>
      <c r="X64" s="4">
        <f t="shared" si="24"/>
        <v>2.0853280192978043</v>
      </c>
      <c r="Y64" s="4">
        <f t="shared" si="25"/>
        <v>-0.85792497727521067</v>
      </c>
    </row>
    <row r="65" spans="2:25">
      <c r="B65" s="55"/>
      <c r="C65" t="s">
        <v>38</v>
      </c>
      <c r="D65" s="4">
        <v>7962.9211678178699</v>
      </c>
      <c r="E65" s="4">
        <v>0.12282316194385701</v>
      </c>
      <c r="F65" s="4">
        <v>0.22687341349221901</v>
      </c>
      <c r="G65" s="4">
        <v>0.33797618041313798</v>
      </c>
      <c r="H65" s="12">
        <f t="shared" si="26"/>
        <v>74.993286900000257</v>
      </c>
      <c r="N65" s="12">
        <f t="shared" si="13"/>
        <v>68.97179855635278</v>
      </c>
      <c r="O65" s="16">
        <f t="shared" si="14"/>
        <v>0.13492844361869141</v>
      </c>
      <c r="Q65" s="4">
        <f t="shared" si="15"/>
        <v>6.6809539825722908E-3</v>
      </c>
      <c r="R65" s="4">
        <f t="shared" si="16"/>
        <v>-4.8161298370583694E-3</v>
      </c>
      <c r="S65" s="4">
        <f t="shared" si="17"/>
        <v>0.18920868672913205</v>
      </c>
      <c r="T65" s="4">
        <f t="shared" si="18"/>
        <v>-2.1269510629075672E-2</v>
      </c>
      <c r="V65" s="4">
        <f t="shared" si="19"/>
        <v>0.4607974122502389</v>
      </c>
      <c r="W65" s="4">
        <f t="shared" si="23"/>
        <v>-0.33217713694283002</v>
      </c>
      <c r="X65" s="4">
        <f t="shared" si="24"/>
        <v>13.050063426193756</v>
      </c>
      <c r="Y65" s="4">
        <f t="shared" si="25"/>
        <v>-1.4669964025008115</v>
      </c>
    </row>
    <row r="66" spans="2:25">
      <c r="B66" s="55"/>
      <c r="C66" t="s">
        <v>39</v>
      </c>
      <c r="D66" s="4">
        <v>7962.9211678178699</v>
      </c>
      <c r="E66" s="4">
        <v>0.15656397194409799</v>
      </c>
      <c r="F66" s="4">
        <v>0.22687341349221901</v>
      </c>
      <c r="G66" s="4">
        <v>2.3505862171590401E-2</v>
      </c>
      <c r="H66" s="12">
        <f t="shared" si="26"/>
        <v>6.6485055799999868</v>
      </c>
      <c r="N66" s="12">
        <f t="shared" si="13"/>
        <v>6.217460331567537</v>
      </c>
      <c r="O66" s="16">
        <f t="shared" si="14"/>
        <v>1.2163119758489917E-2</v>
      </c>
      <c r="Q66" s="4">
        <f t="shared" si="15"/>
        <v>6.6809539825722908E-3</v>
      </c>
      <c r="R66" s="4">
        <f t="shared" si="16"/>
        <v>-3.588931571193732E-2</v>
      </c>
      <c r="S66" s="4">
        <f t="shared" si="17"/>
        <v>0.18920868672913205</v>
      </c>
      <c r="T66" s="4">
        <f t="shared" si="18"/>
        <v>-2.440726030104523E-2</v>
      </c>
      <c r="V66" s="4">
        <f t="shared" si="19"/>
        <v>4.153856636367137E-2</v>
      </c>
      <c r="W66" s="4">
        <f t="shared" si="23"/>
        <v>-0.22314039676607383</v>
      </c>
      <c r="X66" s="4">
        <f t="shared" si="24"/>
        <v>1.1763975041263677</v>
      </c>
      <c r="Y66" s="4">
        <f t="shared" si="25"/>
        <v>-0.15175117272399186</v>
      </c>
    </row>
    <row r="67" spans="2:25">
      <c r="B67" s="55"/>
      <c r="C67" t="s">
        <v>40</v>
      </c>
      <c r="D67" s="4">
        <v>7962.9211678178699</v>
      </c>
      <c r="E67" s="4">
        <v>6.0934534753823901E-3</v>
      </c>
      <c r="F67" s="4">
        <v>0.214657259563002</v>
      </c>
      <c r="G67" s="4">
        <v>0.78705371106334998</v>
      </c>
      <c r="H67" s="12">
        <f t="shared" si="26"/>
        <v>8.1975838473772207</v>
      </c>
      <c r="N67" s="12">
        <f t="shared" si="13"/>
        <v>8.1521386725359921</v>
      </c>
      <c r="O67" s="16">
        <f t="shared" si="14"/>
        <v>1.5947900537207509E-2</v>
      </c>
      <c r="Q67" s="4">
        <f t="shared" si="15"/>
        <v>6.6809539825722908E-3</v>
      </c>
      <c r="R67" s="4">
        <f t="shared" si="16"/>
        <v>-4.5619898549915661E-3</v>
      </c>
      <c r="S67" s="4">
        <f t="shared" si="17"/>
        <v>1.1266743195072815E-2</v>
      </c>
      <c r="T67" s="4">
        <f t="shared" si="18"/>
        <v>-2.2570838991515518E-3</v>
      </c>
      <c r="V67" s="4">
        <f t="shared" si="19"/>
        <v>5.4464063330760926E-2</v>
      </c>
      <c r="W67" s="4">
        <f t="shared" si="23"/>
        <v>-3.7189973920593609E-2</v>
      </c>
      <c r="X67" s="4">
        <f t="shared" si="24"/>
        <v>9.1848052914084821E-2</v>
      </c>
      <c r="Y67" s="4">
        <f t="shared" si="25"/>
        <v>-1.8400060941431692E-2</v>
      </c>
    </row>
    <row r="68" spans="2:25">
      <c r="B68" s="55"/>
      <c r="C68" t="s">
        <v>41</v>
      </c>
      <c r="D68" s="4">
        <v>7962.9211678178699</v>
      </c>
      <c r="E68" s="4">
        <v>0.67956158880311901</v>
      </c>
      <c r="F68" s="4">
        <v>5.9104815792233603E-2</v>
      </c>
      <c r="G68" s="4">
        <v>0.35142142024519402</v>
      </c>
      <c r="H68" s="12">
        <f t="shared" si="26"/>
        <v>112.39638339022316</v>
      </c>
      <c r="N68" s="12">
        <f t="shared" si="13"/>
        <v>112.31670619637343</v>
      </c>
      <c r="O68" s="16">
        <f t="shared" si="14"/>
        <v>0.21972340400942969</v>
      </c>
      <c r="Q68" s="4">
        <f t="shared" si="15"/>
        <v>6.6809539825722908E-3</v>
      </c>
      <c r="R68" s="4">
        <f t="shared" si="16"/>
        <v>0.33427197730517549</v>
      </c>
      <c r="S68" s="4">
        <f t="shared" si="17"/>
        <v>-0.28634206540200458</v>
      </c>
      <c r="T68" s="4">
        <f t="shared" si="18"/>
        <v>-5.3192406165757822E-2</v>
      </c>
      <c r="V68" s="4">
        <f t="shared" si="19"/>
        <v>0.75038274557206297</v>
      </c>
      <c r="W68" s="4">
        <f t="shared" si="23"/>
        <v>37.544327464666203</v>
      </c>
      <c r="X68" s="4">
        <f t="shared" si="24"/>
        <v>-32.160997631419697</v>
      </c>
      <c r="Y68" s="4">
        <f t="shared" si="25"/>
        <v>-5.9743958551975842</v>
      </c>
    </row>
    <row r="69" spans="2:25">
      <c r="B69" s="55"/>
      <c r="C69" t="s">
        <v>42</v>
      </c>
      <c r="D69" s="4">
        <v>7962.9211678178699</v>
      </c>
      <c r="E69" s="4">
        <v>0.24598499296041401</v>
      </c>
      <c r="F69" s="4">
        <v>0.22687341349221901</v>
      </c>
      <c r="G69" s="4">
        <v>0.184693473309578</v>
      </c>
      <c r="H69" s="12">
        <f t="shared" si="26"/>
        <v>82.075999999999624</v>
      </c>
      <c r="N69" s="12">
        <f t="shared" si="13"/>
        <v>78.190186885163868</v>
      </c>
      <c r="O69" s="16">
        <f t="shared" si="14"/>
        <v>0.15296223157135638</v>
      </c>
      <c r="Q69" s="4">
        <f t="shared" si="15"/>
        <v>6.6809539825722908E-3</v>
      </c>
      <c r="R69" s="4">
        <f t="shared" si="16"/>
        <v>-5.9069562187555213E-2</v>
      </c>
      <c r="S69" s="4">
        <f t="shared" si="17"/>
        <v>0.18920868672913205</v>
      </c>
      <c r="T69" s="4">
        <f t="shared" si="18"/>
        <v>-3.9020082071516082E-2</v>
      </c>
      <c r="V69" s="4">
        <f t="shared" si="19"/>
        <v>0.5223850404685072</v>
      </c>
      <c r="W69" s="4">
        <f t="shared" si="23"/>
        <v>-4.6186601066697515</v>
      </c>
      <c r="X69" s="4">
        <f t="shared" si="24"/>
        <v>14.794262575647259</v>
      </c>
      <c r="Y69" s="4">
        <f t="shared" si="25"/>
        <v>-3.0509875094462746</v>
      </c>
    </row>
    <row r="70" spans="2:25">
      <c r="B70" s="55"/>
      <c r="C70" t="s">
        <v>43</v>
      </c>
      <c r="D70" s="4">
        <v>7962.9211678178699</v>
      </c>
      <c r="E70" s="4">
        <v>1.8172752566669802E-2</v>
      </c>
      <c r="F70" s="4">
        <v>0.214657259563002</v>
      </c>
      <c r="G70" s="4">
        <v>0.21294628893664899</v>
      </c>
      <c r="H70" s="12">
        <f t="shared" si="26"/>
        <v>6.6146791955861612</v>
      </c>
      <c r="N70" s="12">
        <f t="shared" si="13"/>
        <v>6.5469975023260831</v>
      </c>
      <c r="O70" s="16">
        <f t="shared" si="14"/>
        <v>1.2807788137387253E-2</v>
      </c>
      <c r="Q70" s="4">
        <f t="shared" si="15"/>
        <v>6.6809539825722908E-3</v>
      </c>
      <c r="R70" s="4">
        <f t="shared" si="16"/>
        <v>-5.7295323110269081E-3</v>
      </c>
      <c r="S70" s="4">
        <f t="shared" si="17"/>
        <v>1.1266743195072815E-2</v>
      </c>
      <c r="T70" s="4">
        <f t="shared" si="18"/>
        <v>8.3867189533304298E-3</v>
      </c>
      <c r="V70" s="4">
        <f t="shared" si="19"/>
        <v>4.3740189037056287E-2</v>
      </c>
      <c r="W70" s="4">
        <f t="shared" si="23"/>
        <v>-3.7511233729789761E-2</v>
      </c>
      <c r="X70" s="4">
        <f t="shared" si="24"/>
        <v>7.3763339557491106E-2</v>
      </c>
      <c r="Y70" s="4">
        <f t="shared" si="25"/>
        <v>5.4907828040165148E-2</v>
      </c>
    </row>
    <row r="71" spans="2:25">
      <c r="B71" s="55"/>
      <c r="C71" t="s">
        <v>44</v>
      </c>
      <c r="D71" s="4">
        <v>7962.9211678178699</v>
      </c>
      <c r="E71" s="4">
        <v>0.67956158880311901</v>
      </c>
      <c r="F71" s="4">
        <v>5.9104815792233603E-2</v>
      </c>
      <c r="G71" s="4">
        <v>1.5072262270818201E-2</v>
      </c>
      <c r="H71" s="12">
        <f t="shared" si="26"/>
        <v>4.8206161353707238</v>
      </c>
      <c r="N71" s="12">
        <f t="shared" si="13"/>
        <v>4.6984304629717606</v>
      </c>
      <c r="O71" s="16">
        <f t="shared" si="14"/>
        <v>9.1914655422746846E-3</v>
      </c>
      <c r="Q71" s="4">
        <f t="shared" si="15"/>
        <v>6.6809539825722908E-3</v>
      </c>
      <c r="R71" s="4">
        <f t="shared" si="16"/>
        <v>0.33427197730517549</v>
      </c>
      <c r="S71" s="4">
        <f t="shared" si="17"/>
        <v>-0.28634206540200458</v>
      </c>
      <c r="T71" s="4">
        <f t="shared" si="18"/>
        <v>-3.0427853943990613E-3</v>
      </c>
      <c r="V71" s="4">
        <f t="shared" si="19"/>
        <v>3.1389997713430158E-2</v>
      </c>
      <c r="W71" s="4">
        <f t="shared" si="23"/>
        <v>1.5705536410884415</v>
      </c>
      <c r="X71" s="4">
        <f t="shared" si="24"/>
        <v>-1.3453582829150306</v>
      </c>
      <c r="Y71" s="4">
        <f t="shared" si="25"/>
        <v>-1.4296315589330092E-2</v>
      </c>
    </row>
    <row r="72" spans="2:25">
      <c r="B72" s="55"/>
      <c r="C72" t="s">
        <v>45</v>
      </c>
      <c r="D72" s="4">
        <v>7962.9211678178699</v>
      </c>
      <c r="E72" s="4">
        <v>0.15230330520049101</v>
      </c>
      <c r="F72" s="4">
        <v>0.22687341349221901</v>
      </c>
      <c r="G72" s="4">
        <v>0.38750202749530499</v>
      </c>
      <c r="H72" s="12">
        <f t="shared" si="26"/>
        <v>106.62015979999957</v>
      </c>
      <c r="N72" s="12">
        <f t="shared" si="13"/>
        <v>96.675592586478317</v>
      </c>
      <c r="O72" s="16">
        <f t="shared" si="14"/>
        <v>0.18912493970924227</v>
      </c>
      <c r="Q72" s="4">
        <f t="shared" si="15"/>
        <v>6.6809539825722908E-3</v>
      </c>
      <c r="R72" s="4">
        <f t="shared" si="16"/>
        <v>-4.8975511736189858E-2</v>
      </c>
      <c r="S72" s="4">
        <f t="shared" si="17"/>
        <v>0.18920868672913205</v>
      </c>
      <c r="T72" s="4">
        <f t="shared" si="18"/>
        <v>5.2212345328530252E-2</v>
      </c>
      <c r="V72" s="4">
        <f t="shared" si="19"/>
        <v>0.64588518530816852</v>
      </c>
      <c r="W72" s="4">
        <f t="shared" si="23"/>
        <v>-4.7347366193221783</v>
      </c>
      <c r="X72" s="4">
        <f t="shared" si="24"/>
        <v>18.291861912048176</v>
      </c>
      <c r="Y72" s="4">
        <f t="shared" si="25"/>
        <v>5.0476594249655049</v>
      </c>
    </row>
    <row r="73" spans="2:25">
      <c r="B73" s="55"/>
      <c r="C73" t="s">
        <v>46</v>
      </c>
      <c r="D73" s="4">
        <v>7962.9211678178699</v>
      </c>
      <c r="E73" s="4">
        <v>6.1411580536276399E-2</v>
      </c>
      <c r="F73" s="4">
        <v>0.22687341349221901</v>
      </c>
      <c r="G73" s="4">
        <v>1.9694100738359501E-2</v>
      </c>
      <c r="H73" s="12">
        <f t="shared" si="26"/>
        <v>2.1849547719999922</v>
      </c>
      <c r="N73" s="12">
        <f t="shared" si="13"/>
        <v>2.0249890757689109</v>
      </c>
      <c r="O73" s="16">
        <f t="shared" si="14"/>
        <v>3.9614542473488286E-3</v>
      </c>
      <c r="Q73" s="4">
        <f t="shared" si="15"/>
        <v>6.6809539825722908E-3</v>
      </c>
      <c r="R73" s="4">
        <f t="shared" si="16"/>
        <v>-4.8161444055607738E-3</v>
      </c>
      <c r="S73" s="4">
        <f t="shared" si="17"/>
        <v>0.18920868672913205</v>
      </c>
      <c r="T73" s="4">
        <f t="shared" si="18"/>
        <v>-3.7034917168848214E-2</v>
      </c>
      <c r="V73" s="4">
        <f t="shared" si="19"/>
        <v>1.3528858830423688E-2</v>
      </c>
      <c r="W73" s="4">
        <f t="shared" si="23"/>
        <v>-9.7526398085861221E-3</v>
      </c>
      <c r="X73" s="4">
        <f t="shared" si="24"/>
        <v>0.38314552366707449</v>
      </c>
      <c r="Y73" s="4">
        <f t="shared" si="25"/>
        <v>-7.4995302688924112E-2</v>
      </c>
    </row>
    <row r="74" spans="2:25">
      <c r="B74" s="55"/>
      <c r="C74" t="s">
        <v>47</v>
      </c>
      <c r="D74" s="4">
        <v>7962.9211678178699</v>
      </c>
      <c r="E74" s="4">
        <v>1.50246480925485E-2</v>
      </c>
      <c r="F74" s="4">
        <v>0.49936451115254499</v>
      </c>
      <c r="G74" s="4">
        <v>0.35001266596028402</v>
      </c>
      <c r="H74" s="12">
        <f t="shared" si="26"/>
        <v>20.91116169432</v>
      </c>
      <c r="N74" s="12">
        <f t="shared" si="13"/>
        <v>20.620379731274976</v>
      </c>
      <c r="O74" s="16">
        <f t="shared" si="14"/>
        <v>4.0339324219508498E-2</v>
      </c>
      <c r="Q74" s="4">
        <f t="shared" si="15"/>
        <v>6.6809539825722908E-3</v>
      </c>
      <c r="R74" s="4">
        <f t="shared" si="16"/>
        <v>-6.3255260869237162E-3</v>
      </c>
      <c r="S74" s="4">
        <f t="shared" si="17"/>
        <v>-4.2957156103365479E-2</v>
      </c>
      <c r="T74" s="4">
        <f t="shared" si="18"/>
        <v>7.0673746986404939E-2</v>
      </c>
      <c r="V74" s="4">
        <f t="shared" si="19"/>
        <v>0.13776380808781449</v>
      </c>
      <c r="W74" s="4">
        <f t="shared" si="23"/>
        <v>-0.13043474991245291</v>
      </c>
      <c r="X74" s="4">
        <f t="shared" si="24"/>
        <v>-0.88579287102705262</v>
      </c>
      <c r="Y74" s="4">
        <f t="shared" si="25"/>
        <v>1.4573194998917203</v>
      </c>
    </row>
    <row r="75" spans="2:25">
      <c r="B75" s="55"/>
      <c r="C75" t="s">
        <v>48</v>
      </c>
      <c r="D75" s="4">
        <v>7962.9211678178699</v>
      </c>
      <c r="E75" s="4">
        <v>0.171911125879672</v>
      </c>
      <c r="F75" s="4">
        <v>5.9104815792233603E-2</v>
      </c>
      <c r="G75" s="4">
        <v>7.4982893936070397E-2</v>
      </c>
      <c r="H75" s="12">
        <f t="shared" si="26"/>
        <v>6.066824987844547</v>
      </c>
      <c r="N75" s="12">
        <f t="shared" si="13"/>
        <v>6.0562507006556103</v>
      </c>
      <c r="O75" s="16">
        <f t="shared" si="14"/>
        <v>1.1847747895633276E-2</v>
      </c>
      <c r="Q75" s="4">
        <f t="shared" si="15"/>
        <v>6.6809539825722908E-3</v>
      </c>
      <c r="R75" s="4">
        <f t="shared" si="16"/>
        <v>2.2687844840738158E-2</v>
      </c>
      <c r="S75" s="4">
        <f t="shared" si="17"/>
        <v>-0.28634206540200458</v>
      </c>
      <c r="T75" s="4">
        <f t="shared" si="18"/>
        <v>0.26046326083020555</v>
      </c>
      <c r="V75" s="4">
        <f t="shared" si="19"/>
        <v>4.0461532238001328E-2</v>
      </c>
      <c r="W75" s="4">
        <f t="shared" si="23"/>
        <v>0.13740327621308623</v>
      </c>
      <c r="X75" s="4">
        <f t="shared" si="24"/>
        <v>-1.7341593342180648</v>
      </c>
      <c r="Y75" s="4">
        <f t="shared" si="25"/>
        <v>1.5774308058979774</v>
      </c>
    </row>
    <row r="76" spans="2:25">
      <c r="B76" s="55"/>
      <c r="C76" t="s">
        <v>49</v>
      </c>
      <c r="D76" s="4">
        <v>7962.9211678178699</v>
      </c>
      <c r="E76" s="4">
        <v>5.8889150321105498E-2</v>
      </c>
      <c r="F76" s="4">
        <v>0.49936451115254499</v>
      </c>
      <c r="G76" s="4">
        <v>3.4848049192663502E-2</v>
      </c>
      <c r="H76" s="12">
        <f t="shared" si="26"/>
        <v>8.1602572547999888</v>
      </c>
      <c r="N76" s="12">
        <f t="shared" si="13"/>
        <v>8.1250329764526779</v>
      </c>
      <c r="O76" s="16">
        <f t="shared" si="14"/>
        <v>1.5894874090713804E-2</v>
      </c>
      <c r="Q76" s="4">
        <f t="shared" si="15"/>
        <v>6.6809539825722908E-3</v>
      </c>
      <c r="R76" s="4">
        <f t="shared" si="16"/>
        <v>-8.9606543883773426E-2</v>
      </c>
      <c r="S76" s="4">
        <f t="shared" si="17"/>
        <v>-4.2957156103365479E-2</v>
      </c>
      <c r="T76" s="4">
        <f t="shared" si="18"/>
        <v>0.13454080874768248</v>
      </c>
      <c r="V76" s="4">
        <f t="shared" si="19"/>
        <v>5.4282971422562713E-2</v>
      </c>
      <c r="W76" s="4">
        <f t="shared" si="23"/>
        <v>-0.72805612396161312</v>
      </c>
      <c r="X76" s="4">
        <f t="shared" si="24"/>
        <v>-0.34902830991446993</v>
      </c>
      <c r="Y76" s="4">
        <f t="shared" si="25"/>
        <v>1.093148507753533</v>
      </c>
    </row>
    <row r="77" spans="2:25">
      <c r="B77" s="55"/>
      <c r="C77" t="s">
        <v>50</v>
      </c>
      <c r="D77" s="4">
        <v>7962.9211678178699</v>
      </c>
      <c r="E77" s="4">
        <v>7.6819531196637605E-2</v>
      </c>
      <c r="F77" s="4">
        <v>0.49936451115254499</v>
      </c>
      <c r="G77" s="4">
        <v>2.01343447124404E-2</v>
      </c>
      <c r="H77" s="12">
        <f t="shared" si="26"/>
        <v>6.1503416747999822</v>
      </c>
      <c r="N77" s="12">
        <f t="shared" si="13"/>
        <v>5.7337065003330432</v>
      </c>
      <c r="O77" s="16">
        <f t="shared" si="14"/>
        <v>1.1216759754702002E-2</v>
      </c>
      <c r="Q77" s="4">
        <f t="shared" si="15"/>
        <v>6.6809539825722908E-3</v>
      </c>
      <c r="R77" s="4">
        <f t="shared" si="16"/>
        <v>-0.10501678955350835</v>
      </c>
      <c r="S77" s="4">
        <f t="shared" si="17"/>
        <v>-4.2957156103365479E-2</v>
      </c>
      <c r="T77" s="4">
        <f t="shared" si="18"/>
        <v>0.28326325294468546</v>
      </c>
      <c r="V77" s="4">
        <f t="shared" si="19"/>
        <v>3.8306629278300676E-2</v>
      </c>
      <c r="W77" s="4">
        <f t="shared" si="23"/>
        <v>-0.60213544890705806</v>
      </c>
      <c r="X77" s="4">
        <f t="shared" si="24"/>
        <v>-0.24630372518568791</v>
      </c>
      <c r="Y77" s="4">
        <f t="shared" si="25"/>
        <v>1.624148354714426</v>
      </c>
    </row>
    <row r="78" spans="2:25">
      <c r="B78" s="55"/>
      <c r="C78" t="s">
        <v>51</v>
      </c>
      <c r="D78" s="4">
        <v>7962.9211678178699</v>
      </c>
      <c r="E78" s="4">
        <v>2.4476006524191799E-2</v>
      </c>
      <c r="F78" s="4">
        <v>0.49936451115254499</v>
      </c>
      <c r="G78" s="4">
        <v>0.59500494013461203</v>
      </c>
      <c r="H78" s="12">
        <f t="shared" si="26"/>
        <v>57.909687690960027</v>
      </c>
      <c r="N78" s="12">
        <f t="shared" si="13"/>
        <v>60.160150684427855</v>
      </c>
      <c r="O78" s="16">
        <f t="shared" si="14"/>
        <v>0.11769035561808099</v>
      </c>
      <c r="Q78" s="4">
        <f t="shared" si="15"/>
        <v>6.6809539825722908E-3</v>
      </c>
      <c r="R78" s="4">
        <f t="shared" si="16"/>
        <v>1.0869654563094855E-5</v>
      </c>
      <c r="S78" s="4">
        <f t="shared" si="17"/>
        <v>-4.2957156103365479E-2</v>
      </c>
      <c r="T78" s="4">
        <f t="shared" si="18"/>
        <v>-3.9507226006097129E-2</v>
      </c>
      <c r="V78" s="4">
        <f t="shared" si="19"/>
        <v>0.40192719830727741</v>
      </c>
      <c r="W78" s="4">
        <f t="shared" si="23"/>
        <v>6.5392005640346534E-4</v>
      </c>
      <c r="X78" s="4">
        <f t="shared" si="24"/>
        <v>-2.584308984152957</v>
      </c>
      <c r="Y78" s="4">
        <f t="shared" si="25"/>
        <v>-2.3767606696505501</v>
      </c>
    </row>
    <row r="79" spans="2:25">
      <c r="B79" s="55"/>
      <c r="C79" t="s">
        <v>52</v>
      </c>
      <c r="D79" s="4">
        <v>7962.9211678178699</v>
      </c>
      <c r="E79" s="4">
        <v>0.171911125879672</v>
      </c>
      <c r="F79" s="4">
        <v>5.9104815792233603E-2</v>
      </c>
      <c r="G79" s="4">
        <v>3.2089802547850897E-2</v>
      </c>
      <c r="H79" s="12">
        <f t="shared" si="26"/>
        <v>2.5963683946139002</v>
      </c>
      <c r="N79" s="12">
        <f t="shared" si="13"/>
        <v>2.685173359195197</v>
      </c>
      <c r="O79" s="16">
        <f t="shared" si="14"/>
        <v>5.252962367025449E-3</v>
      </c>
      <c r="Q79" s="4">
        <f t="shared" si="15"/>
        <v>6.6809539825722908E-3</v>
      </c>
      <c r="R79" s="4">
        <f t="shared" si="16"/>
        <v>2.2687844840738158E-2</v>
      </c>
      <c r="S79" s="4">
        <f t="shared" si="17"/>
        <v>-0.28634206540200458</v>
      </c>
      <c r="T79" s="4">
        <f t="shared" si="18"/>
        <v>0.19008292379887681</v>
      </c>
      <c r="V79" s="4">
        <f t="shared" si="19"/>
        <v>1.7939519648012166E-2</v>
      </c>
      <c r="W79" s="4">
        <f t="shared" si="23"/>
        <v>6.0920796543904296E-2</v>
      </c>
      <c r="X79" s="4">
        <f t="shared" si="24"/>
        <v>-0.76887808563439142</v>
      </c>
      <c r="Y79" s="4">
        <f t="shared" si="25"/>
        <v>0.51040560302267468</v>
      </c>
    </row>
    <row r="80" spans="2:25">
      <c r="B80" s="55"/>
      <c r="C80" t="s">
        <v>53</v>
      </c>
      <c r="D80" s="4">
        <v>7962.9211678178699</v>
      </c>
      <c r="E80" s="4">
        <v>0.11429960022327899</v>
      </c>
      <c r="F80" s="4">
        <v>5.9104815792233603E-2</v>
      </c>
      <c r="G80" s="4">
        <v>1.6055235713751601E-2</v>
      </c>
      <c r="H80" s="12">
        <f t="shared" si="26"/>
        <v>0.86368759475527546</v>
      </c>
      <c r="N80" s="12">
        <f t="shared" si="13"/>
        <v>0.84351202247571522</v>
      </c>
      <c r="O80" s="16">
        <f t="shared" si="14"/>
        <v>1.6501492892535259E-3</v>
      </c>
      <c r="Q80" s="4">
        <f t="shared" si="15"/>
        <v>6.6809539825722908E-3</v>
      </c>
      <c r="R80" s="4">
        <f t="shared" si="16"/>
        <v>0.33016554953670507</v>
      </c>
      <c r="S80" s="4">
        <f t="shared" si="17"/>
        <v>-0.28634206540200458</v>
      </c>
      <c r="T80" s="4">
        <f t="shared" si="18"/>
        <v>-3.0427876733982728E-3</v>
      </c>
      <c r="V80" s="4">
        <f t="shared" si="19"/>
        <v>5.635465005906737E-3</v>
      </c>
      <c r="W80" s="4">
        <f t="shared" si="23"/>
        <v>0.27849861044151203</v>
      </c>
      <c r="X80" s="4">
        <f t="shared" si="24"/>
        <v>-0.2415329747071184</v>
      </c>
      <c r="Y80" s="4">
        <f t="shared" si="25"/>
        <v>-2.5666279843523532E-3</v>
      </c>
    </row>
    <row r="81" spans="2:26">
      <c r="B81" s="31"/>
      <c r="D81" s="54" t="s">
        <v>3</v>
      </c>
      <c r="E81" s="54"/>
      <c r="F81" s="54"/>
      <c r="G81" s="54"/>
      <c r="H81" s="29" t="s">
        <v>4</v>
      </c>
      <c r="N81" s="27" t="s">
        <v>7</v>
      </c>
      <c r="O81" s="5" t="s">
        <v>25</v>
      </c>
      <c r="Q81" s="54" t="s">
        <v>9</v>
      </c>
      <c r="R81" s="54"/>
      <c r="S81" s="54"/>
      <c r="T81" s="54"/>
      <c r="V81" s="54" t="s">
        <v>26</v>
      </c>
      <c r="W81" s="54"/>
      <c r="X81" s="54"/>
      <c r="Y81" s="54"/>
    </row>
    <row r="82" spans="2:26">
      <c r="D82" s="30"/>
      <c r="E82" s="30"/>
      <c r="F82" s="30"/>
      <c r="G82" s="30"/>
      <c r="H82" s="13">
        <f>SUM(H59:H80)</f>
        <v>527.42849611327529</v>
      </c>
      <c r="V82" s="4">
        <f>SUM(V59:V80)</f>
        <v>1.2056369847906723</v>
      </c>
      <c r="W82" s="4">
        <f t="shared" ref="W82:Y82" si="27">SUM(W59:W80)</f>
        <v>29.215017280897101</v>
      </c>
      <c r="X82" s="4">
        <f t="shared" si="27"/>
        <v>5.6738632146973487</v>
      </c>
      <c r="Y82" s="4">
        <f t="shared" si="27"/>
        <v>-3.9213144301312548</v>
      </c>
      <c r="Z82" s="18">
        <f>SUM(V82:Y82)</f>
        <v>32.173203050253868</v>
      </c>
    </row>
    <row r="83" spans="2:26">
      <c r="D83" s="30"/>
      <c r="E83" s="30"/>
      <c r="F83" s="30"/>
      <c r="G83" s="30"/>
      <c r="H83" s="8" t="s">
        <v>0</v>
      </c>
      <c r="V83" s="52" t="s">
        <v>12</v>
      </c>
      <c r="W83" s="52"/>
      <c r="X83" s="52"/>
      <c r="Y83" s="52"/>
      <c r="Z83" s="30" t="s">
        <v>5</v>
      </c>
    </row>
  </sheetData>
  <mergeCells count="20">
    <mergeCell ref="V83:Y83"/>
    <mergeCell ref="Q29:T29"/>
    <mergeCell ref="V29:Y29"/>
    <mergeCell ref="Q57:T57"/>
    <mergeCell ref="V57:Y57"/>
    <mergeCell ref="B31:B52"/>
    <mergeCell ref="B60:B80"/>
    <mergeCell ref="D57:G57"/>
    <mergeCell ref="V55:Y55"/>
    <mergeCell ref="V53:Y53"/>
    <mergeCell ref="D1:G1"/>
    <mergeCell ref="D53:G53"/>
    <mergeCell ref="D81:G81"/>
    <mergeCell ref="Q81:T81"/>
    <mergeCell ref="V81:Y81"/>
    <mergeCell ref="D25:G25"/>
    <mergeCell ref="D29:G29"/>
    <mergeCell ref="Q53:T53"/>
    <mergeCell ref="Q1:T1"/>
    <mergeCell ref="V1:Y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83"/>
  <sheetViews>
    <sheetView showGridLines="0" workbookViewId="0">
      <pane xSplit="3" ySplit="2" topLeftCell="Q50" activePane="bottomRight" state="frozen"/>
      <selection pane="topRight" activeCell="D1" sqref="D1"/>
      <selection pane="bottomLeft" activeCell="A3" sqref="A3"/>
      <selection pane="bottomRight" activeCell="V82" sqref="V82"/>
    </sheetView>
  </sheetViews>
  <sheetFormatPr baseColWidth="10" defaultRowHeight="16"/>
  <cols>
    <col min="1" max="1" width="5.1640625" bestFit="1" customWidth="1"/>
    <col min="2" max="2" width="3.6640625" bestFit="1" customWidth="1"/>
    <col min="3" max="3" width="29" bestFit="1" customWidth="1"/>
    <col min="9" max="9" width="5.33203125" customWidth="1"/>
    <col min="12" max="12" width="4.6640625" customWidth="1"/>
  </cols>
  <sheetData>
    <row r="1" spans="1:25">
      <c r="D1" s="52" t="s">
        <v>23</v>
      </c>
      <c r="E1" s="52"/>
      <c r="F1" s="52"/>
      <c r="G1" s="52"/>
      <c r="Q1" s="52" t="s">
        <v>23</v>
      </c>
      <c r="R1" s="52"/>
      <c r="S1" s="52"/>
      <c r="T1" s="52"/>
      <c r="V1" s="52" t="s">
        <v>23</v>
      </c>
      <c r="W1" s="52"/>
      <c r="X1" s="52"/>
      <c r="Y1" s="52"/>
    </row>
    <row r="2" spans="1:25">
      <c r="D2" s="33" t="s">
        <v>28</v>
      </c>
      <c r="E2" s="33" t="s">
        <v>29</v>
      </c>
      <c r="F2" s="33" t="s">
        <v>30</v>
      </c>
      <c r="G2" s="33" t="s">
        <v>31</v>
      </c>
      <c r="J2" s="33" t="s">
        <v>11</v>
      </c>
      <c r="K2" s="33" t="s">
        <v>5</v>
      </c>
      <c r="M2" s="33" t="s">
        <v>6</v>
      </c>
      <c r="N2" s="33" t="s">
        <v>7</v>
      </c>
      <c r="O2" s="5" t="s">
        <v>25</v>
      </c>
      <c r="Q2" s="33" t="s">
        <v>28</v>
      </c>
      <c r="R2" s="33" t="s">
        <v>29</v>
      </c>
      <c r="S2" s="33" t="s">
        <v>30</v>
      </c>
      <c r="T2" s="33" t="s">
        <v>31</v>
      </c>
      <c r="V2" s="33" t="s">
        <v>28</v>
      </c>
      <c r="W2" s="33" t="s">
        <v>29</v>
      </c>
      <c r="X2" s="33" t="s">
        <v>30</v>
      </c>
      <c r="Y2" s="33" t="s">
        <v>31</v>
      </c>
    </row>
    <row r="3" spans="1:25">
      <c r="A3">
        <v>2002</v>
      </c>
      <c r="C3" t="s">
        <v>32</v>
      </c>
      <c r="D3" s="32">
        <v>8270.2015210435202</v>
      </c>
      <c r="E3" s="32">
        <v>0.21086175925702499</v>
      </c>
      <c r="F3" s="32">
        <v>0.52071336267039703</v>
      </c>
      <c r="G3" s="32">
        <v>2.81963311351873E-2</v>
      </c>
      <c r="H3" s="15">
        <f>PRODUCT(D3:G3)</f>
        <v>25.603848148319969</v>
      </c>
      <c r="J3" s="33"/>
      <c r="K3" s="33"/>
      <c r="M3" s="33"/>
      <c r="N3" s="33"/>
      <c r="O3" s="5"/>
    </row>
    <row r="4" spans="1:25">
      <c r="C4" t="s">
        <v>33</v>
      </c>
      <c r="D4" s="32">
        <v>8270.2015210435202</v>
      </c>
      <c r="E4" s="32">
        <v>7.3533567322773802E-2</v>
      </c>
      <c r="F4" s="32">
        <v>9.1027467055522698E-2</v>
      </c>
      <c r="G4" s="32">
        <v>2.8663307266031599E-2</v>
      </c>
      <c r="H4" s="15">
        <f t="shared" ref="H4:H24" si="0">PRODUCT(D4:G4)</f>
        <v>1.5867206907694813</v>
      </c>
      <c r="J4" s="33"/>
      <c r="K4" s="33"/>
      <c r="M4" s="33"/>
      <c r="N4" s="33"/>
      <c r="O4" s="5"/>
    </row>
    <row r="5" spans="1:25">
      <c r="C5" t="s">
        <v>34</v>
      </c>
      <c r="D5" s="32">
        <v>8270.2015210435202</v>
      </c>
      <c r="E5" s="32">
        <v>2.2885522372223199E-2</v>
      </c>
      <c r="F5" s="32">
        <v>9.1027467055522698E-2</v>
      </c>
      <c r="G5" s="32">
        <v>0.22449704620765801</v>
      </c>
      <c r="H5" s="15">
        <f t="shared" si="0"/>
        <v>3.8677643970614373</v>
      </c>
      <c r="J5" s="33"/>
      <c r="K5" s="33"/>
      <c r="M5" s="33"/>
      <c r="N5" s="33"/>
      <c r="O5" s="5"/>
    </row>
    <row r="6" spans="1:25">
      <c r="C6" t="s">
        <v>35</v>
      </c>
      <c r="D6" s="32">
        <v>8270.2015210435202</v>
      </c>
      <c r="E6" s="32">
        <v>1.1428186813030199E-3</v>
      </c>
      <c r="F6" s="32">
        <v>9.1027467055522698E-2</v>
      </c>
      <c r="G6" s="32">
        <v>3.1790213428008703E-2</v>
      </c>
      <c r="H6" s="15">
        <f t="shared" si="0"/>
        <v>2.7350125595301172E-2</v>
      </c>
      <c r="J6" s="33"/>
      <c r="K6" s="33"/>
      <c r="M6" s="33"/>
      <c r="N6" s="33"/>
      <c r="O6" s="5"/>
    </row>
    <row r="7" spans="1:25">
      <c r="C7" t="s">
        <v>36</v>
      </c>
      <c r="D7" s="32">
        <v>8270.2015210435202</v>
      </c>
      <c r="E7" s="32">
        <v>2.5909984904350401E-2</v>
      </c>
      <c r="F7" s="32">
        <v>9.1027467055522698E-2</v>
      </c>
      <c r="G7" s="32">
        <v>0.17048292900725101</v>
      </c>
      <c r="H7" s="15">
        <f t="shared" si="0"/>
        <v>3.3253442273917497</v>
      </c>
      <c r="J7" s="33"/>
      <c r="K7" s="33"/>
      <c r="M7" s="33"/>
      <c r="N7" s="33"/>
      <c r="O7" s="5"/>
    </row>
    <row r="8" spans="1:25">
      <c r="C8" t="s">
        <v>37</v>
      </c>
      <c r="D8" s="32">
        <v>8270.2015210435202</v>
      </c>
      <c r="E8" s="32">
        <v>0.13684576817115601</v>
      </c>
      <c r="F8" s="32">
        <v>0.18889872569425301</v>
      </c>
      <c r="G8" s="32">
        <v>4.5426463875215602E-2</v>
      </c>
      <c r="H8" s="15">
        <f t="shared" si="0"/>
        <v>9.7114800780000348</v>
      </c>
      <c r="J8" s="33"/>
      <c r="K8" s="33"/>
      <c r="M8" s="33"/>
      <c r="N8" s="33"/>
      <c r="O8" s="5"/>
    </row>
    <row r="9" spans="1:25">
      <c r="C9" t="s">
        <v>38</v>
      </c>
      <c r="D9" s="32">
        <v>8270.2015210435202</v>
      </c>
      <c r="E9" s="32">
        <v>0.118653561284674</v>
      </c>
      <c r="F9" s="32">
        <v>0.18889872569425301</v>
      </c>
      <c r="G9" s="32">
        <v>0.32016524217617498</v>
      </c>
      <c r="H9" s="15">
        <f t="shared" si="0"/>
        <v>59.347179029999964</v>
      </c>
      <c r="J9" s="33"/>
      <c r="K9" s="33"/>
      <c r="M9" s="33"/>
      <c r="N9" s="33"/>
      <c r="O9" s="5"/>
    </row>
    <row r="10" spans="1:25">
      <c r="C10" t="s">
        <v>39</v>
      </c>
      <c r="D10" s="32">
        <v>8270.2015210435202</v>
      </c>
      <c r="E10" s="32">
        <v>0.15380409468082701</v>
      </c>
      <c r="F10" s="32">
        <v>0.18889872569425301</v>
      </c>
      <c r="G10" s="32">
        <v>2.2032876880941101E-2</v>
      </c>
      <c r="H10" s="15">
        <f t="shared" si="0"/>
        <v>5.2940035199999969</v>
      </c>
      <c r="J10" s="33"/>
      <c r="K10" s="33"/>
      <c r="M10" s="33"/>
      <c r="N10" s="33"/>
      <c r="O10" s="5"/>
    </row>
    <row r="11" spans="1:25">
      <c r="C11" t="s">
        <v>40</v>
      </c>
      <c r="D11" s="32">
        <v>8270.2015210435202</v>
      </c>
      <c r="E11" s="32">
        <v>6.1478309035358798E-3</v>
      </c>
      <c r="F11" s="32">
        <v>0.19936044457982699</v>
      </c>
      <c r="G11" s="32">
        <v>0.79050972098078098</v>
      </c>
      <c r="H11" s="15">
        <f t="shared" si="0"/>
        <v>8.0127983646361187</v>
      </c>
      <c r="J11" s="33"/>
      <c r="K11" s="33"/>
      <c r="M11" s="33"/>
      <c r="N11" s="33"/>
      <c r="O11" s="5"/>
    </row>
    <row r="12" spans="1:25">
      <c r="C12" t="s">
        <v>41</v>
      </c>
      <c r="D12" s="32">
        <v>8270.2015210435202</v>
      </c>
      <c r="E12" s="32">
        <v>0.49376128165463501</v>
      </c>
      <c r="F12" s="32">
        <v>9.1027467055522698E-2</v>
      </c>
      <c r="G12" s="32">
        <v>0.41880645659976301</v>
      </c>
      <c r="H12" s="15">
        <f t="shared" si="0"/>
        <v>155.67502726521562</v>
      </c>
      <c r="J12" s="33"/>
      <c r="K12" s="33"/>
      <c r="M12" s="33"/>
      <c r="N12" s="33"/>
      <c r="O12" s="5"/>
    </row>
    <row r="13" spans="1:25">
      <c r="C13" t="s">
        <v>42</v>
      </c>
      <c r="D13" s="32">
        <v>8270.2015210435202</v>
      </c>
      <c r="E13" s="32">
        <v>0.26228125636257199</v>
      </c>
      <c r="F13" s="32">
        <v>0.18889872569425301</v>
      </c>
      <c r="G13" s="32">
        <v>0.18238226569230301</v>
      </c>
      <c r="H13" s="15">
        <f t="shared" si="0"/>
        <v>74.730000000000118</v>
      </c>
      <c r="J13" s="33"/>
      <c r="K13" s="33"/>
      <c r="M13" s="33"/>
      <c r="N13" s="33"/>
      <c r="O13" s="5"/>
    </row>
    <row r="14" spans="1:25">
      <c r="C14" t="s">
        <v>43</v>
      </c>
      <c r="D14" s="32">
        <v>8270.2015210435202</v>
      </c>
      <c r="E14" s="32">
        <v>1.8377763177121201E-2</v>
      </c>
      <c r="F14" s="32">
        <v>0.19936044457982699</v>
      </c>
      <c r="G14" s="32">
        <v>0.20949027901921899</v>
      </c>
      <c r="H14" s="15">
        <f t="shared" si="0"/>
        <v>6.3476301106861435</v>
      </c>
      <c r="J14" s="33"/>
      <c r="K14" s="33"/>
      <c r="M14" s="33"/>
      <c r="N14" s="33"/>
      <c r="O14" s="5"/>
    </row>
    <row r="15" spans="1:25">
      <c r="C15" t="s">
        <v>44</v>
      </c>
      <c r="D15" s="32">
        <v>8270.2015210435202</v>
      </c>
      <c r="E15" s="32">
        <v>0.49376128165463501</v>
      </c>
      <c r="F15" s="32">
        <v>9.1027467055522698E-2</v>
      </c>
      <c r="G15" s="32">
        <v>1.19864737771605E-2</v>
      </c>
      <c r="H15" s="15">
        <f t="shared" si="0"/>
        <v>4.4555058850406191</v>
      </c>
      <c r="J15" s="33"/>
      <c r="K15" s="33"/>
      <c r="M15" s="33"/>
      <c r="N15" s="33"/>
      <c r="O15" s="5"/>
    </row>
    <row r="16" spans="1:25">
      <c r="C16" t="s">
        <v>45</v>
      </c>
      <c r="D16" s="32">
        <v>8270.2015210435202</v>
      </c>
      <c r="E16" s="32">
        <v>0.16319167534703899</v>
      </c>
      <c r="F16" s="32">
        <v>0.18889872569425301</v>
      </c>
      <c r="G16" s="32">
        <v>0.41071438410454097</v>
      </c>
      <c r="H16" s="15">
        <f t="shared" si="0"/>
        <v>104.7087643050005</v>
      </c>
      <c r="J16" s="33"/>
      <c r="K16" s="33"/>
      <c r="M16" s="33"/>
      <c r="N16" s="33"/>
      <c r="O16" s="5"/>
    </row>
    <row r="17" spans="1:25">
      <c r="C17" t="s">
        <v>46</v>
      </c>
      <c r="D17" s="32">
        <v>8270.2015210435202</v>
      </c>
      <c r="E17" s="32">
        <v>5.9326780642337103E-2</v>
      </c>
      <c r="F17" s="32">
        <v>0.18889872569425301</v>
      </c>
      <c r="G17" s="32">
        <v>1.9278767270823501E-2</v>
      </c>
      <c r="H17" s="15">
        <f t="shared" si="0"/>
        <v>1.786796788000008</v>
      </c>
      <c r="J17" s="33"/>
      <c r="K17" s="33"/>
      <c r="M17" s="33"/>
      <c r="N17" s="33"/>
      <c r="O17" s="5"/>
    </row>
    <row r="18" spans="1:25">
      <c r="C18" t="s">
        <v>47</v>
      </c>
      <c r="D18" s="32">
        <v>8270.2015210435202</v>
      </c>
      <c r="E18" s="32">
        <v>1.51015479568266E-2</v>
      </c>
      <c r="F18" s="32">
        <v>0.52071336267039703</v>
      </c>
      <c r="G18" s="32">
        <v>0.30374328346268897</v>
      </c>
      <c r="H18" s="15">
        <f t="shared" si="0"/>
        <v>19.753450320239928</v>
      </c>
      <c r="J18" s="33"/>
      <c r="K18" s="33"/>
      <c r="M18" s="33"/>
      <c r="N18" s="33"/>
      <c r="O18" s="5"/>
    </row>
    <row r="19" spans="1:25">
      <c r="C19" t="s">
        <v>48</v>
      </c>
      <c r="D19" s="32">
        <v>8270.2015210435202</v>
      </c>
      <c r="E19" s="32">
        <v>0.21086175925702499</v>
      </c>
      <c r="F19" s="32">
        <v>9.1027467055522698E-2</v>
      </c>
      <c r="G19" s="32">
        <v>6.1254084223162197E-2</v>
      </c>
      <c r="H19" s="15">
        <f t="shared" si="0"/>
        <v>9.7234733288373416</v>
      </c>
      <c r="J19" s="33"/>
      <c r="K19" s="33"/>
      <c r="M19" s="33"/>
      <c r="N19" s="33"/>
      <c r="O19" s="5"/>
    </row>
    <row r="20" spans="1:25">
      <c r="C20" t="s">
        <v>49</v>
      </c>
      <c r="D20" s="32">
        <v>8270.2015210435202</v>
      </c>
      <c r="E20" s="32">
        <v>6.5146726861158105E-2</v>
      </c>
      <c r="F20" s="32">
        <v>0.52071336267039703</v>
      </c>
      <c r="G20" s="32">
        <v>1.6047907761823899E-2</v>
      </c>
      <c r="H20" s="15">
        <f t="shared" si="0"/>
        <v>4.5022108991999943</v>
      </c>
      <c r="J20" s="33"/>
      <c r="K20" s="33"/>
      <c r="M20" s="33"/>
      <c r="N20" s="33"/>
      <c r="O20" s="5"/>
    </row>
    <row r="21" spans="1:25">
      <c r="C21" t="s">
        <v>50</v>
      </c>
      <c r="D21" s="32">
        <v>8270.2015210435202</v>
      </c>
      <c r="E21" s="32">
        <v>8.6870777499603202E-2</v>
      </c>
      <c r="F21" s="32">
        <v>0.52071336267039703</v>
      </c>
      <c r="G21" s="32">
        <v>1.20884832011234E-2</v>
      </c>
      <c r="H21" s="15">
        <f t="shared" si="0"/>
        <v>4.5223100550000108</v>
      </c>
      <c r="J21" s="33"/>
      <c r="K21" s="33"/>
      <c r="M21" s="33"/>
      <c r="N21" s="33"/>
      <c r="O21" s="5"/>
    </row>
    <row r="22" spans="1:25">
      <c r="C22" t="s">
        <v>51</v>
      </c>
      <c r="D22" s="32">
        <v>8270.2015210435202</v>
      </c>
      <c r="E22" s="32">
        <v>2.4475449511893899E-2</v>
      </c>
      <c r="F22" s="32">
        <v>0.52071336267039703</v>
      </c>
      <c r="G22" s="32">
        <v>0.63992399443917602</v>
      </c>
      <c r="H22" s="15">
        <f t="shared" si="0"/>
        <v>67.448747033639933</v>
      </c>
      <c r="J22" s="33"/>
      <c r="K22" s="33"/>
      <c r="M22" s="33"/>
      <c r="N22" s="33"/>
      <c r="O22" s="5"/>
    </row>
    <row r="23" spans="1:25">
      <c r="C23" t="s">
        <v>52</v>
      </c>
      <c r="D23" s="32">
        <v>8270.2015210435202</v>
      </c>
      <c r="E23" s="32">
        <v>0.21086175925702499</v>
      </c>
      <c r="F23" s="32">
        <v>9.1027467055522698E-2</v>
      </c>
      <c r="G23" s="32">
        <v>3.9751288938938201E-2</v>
      </c>
      <c r="H23" s="15">
        <f t="shared" si="0"/>
        <v>6.3101196056820026</v>
      </c>
      <c r="J23" s="33"/>
      <c r="K23" s="33"/>
      <c r="M23" s="33"/>
      <c r="N23" s="33"/>
      <c r="O23" s="5"/>
    </row>
    <row r="24" spans="1:25">
      <c r="C24" t="s">
        <v>53</v>
      </c>
      <c r="D24" s="32">
        <v>8270.2015210435202</v>
      </c>
      <c r="E24" s="32">
        <v>8.3735009028001198E-2</v>
      </c>
      <c r="F24" s="32">
        <v>9.1027467055522698E-2</v>
      </c>
      <c r="G24" s="32">
        <v>1.2768200552027299E-2</v>
      </c>
      <c r="H24" s="15">
        <f t="shared" si="0"/>
        <v>0.80486921647007759</v>
      </c>
      <c r="J24" s="33"/>
      <c r="K24" s="33"/>
      <c r="M24" s="33"/>
      <c r="N24" s="33"/>
      <c r="O24" s="5"/>
    </row>
    <row r="25" spans="1:25">
      <c r="D25" s="54" t="s">
        <v>3</v>
      </c>
      <c r="E25" s="54"/>
      <c r="F25" s="54"/>
      <c r="G25" s="54"/>
      <c r="H25" s="34" t="s">
        <v>4</v>
      </c>
      <c r="J25" s="33"/>
      <c r="K25" s="33"/>
      <c r="M25" s="33"/>
      <c r="N25" s="33"/>
      <c r="O25" s="5"/>
    </row>
    <row r="26" spans="1:25">
      <c r="H26" s="13">
        <f>SUM(H3:H24)</f>
        <v>577.54539339478629</v>
      </c>
      <c r="J26" s="33"/>
      <c r="K26" s="33"/>
      <c r="M26" s="33"/>
      <c r="N26" s="33"/>
      <c r="O26" s="5"/>
    </row>
    <row r="27" spans="1:25">
      <c r="H27" s="8" t="s">
        <v>0</v>
      </c>
      <c r="J27" s="33"/>
      <c r="K27" s="33"/>
      <c r="M27" s="33"/>
      <c r="N27" s="33"/>
      <c r="O27" s="5"/>
    </row>
    <row r="28" spans="1:25">
      <c r="J28" s="33"/>
      <c r="K28" s="33"/>
      <c r="M28" s="33"/>
      <c r="N28" s="33"/>
      <c r="O28" s="5"/>
    </row>
    <row r="29" spans="1:25">
      <c r="D29" s="52" t="s">
        <v>23</v>
      </c>
      <c r="E29" s="52"/>
      <c r="F29" s="52"/>
      <c r="G29" s="52"/>
      <c r="J29" s="33"/>
      <c r="K29" s="33"/>
      <c r="M29" s="33"/>
      <c r="N29" s="33"/>
      <c r="O29" s="5"/>
      <c r="Q29" s="52" t="s">
        <v>23</v>
      </c>
      <c r="R29" s="52"/>
      <c r="S29" s="52"/>
      <c r="T29" s="52"/>
      <c r="V29" s="52" t="s">
        <v>23</v>
      </c>
      <c r="W29" s="52"/>
      <c r="X29" s="52"/>
      <c r="Y29" s="52"/>
    </row>
    <row r="30" spans="1:25">
      <c r="D30" s="33" t="s">
        <v>28</v>
      </c>
      <c r="E30" s="33" t="s">
        <v>29</v>
      </c>
      <c r="F30" s="33" t="s">
        <v>30</v>
      </c>
      <c r="G30" s="33" t="s">
        <v>31</v>
      </c>
      <c r="J30" s="33"/>
      <c r="K30" s="33"/>
      <c r="M30" s="33"/>
      <c r="N30" s="33"/>
      <c r="O30" s="5"/>
      <c r="Q30" s="33" t="s">
        <v>28</v>
      </c>
      <c r="R30" s="33" t="s">
        <v>29</v>
      </c>
      <c r="S30" s="33" t="s">
        <v>30</v>
      </c>
      <c r="T30" s="33" t="s">
        <v>31</v>
      </c>
      <c r="V30" s="33" t="s">
        <v>28</v>
      </c>
      <c r="W30" s="33" t="s">
        <v>29</v>
      </c>
      <c r="X30" s="33" t="s">
        <v>30</v>
      </c>
      <c r="Y30" s="33" t="s">
        <v>31</v>
      </c>
    </row>
    <row r="31" spans="1:25" ht="16" customHeight="1">
      <c r="A31">
        <v>2003</v>
      </c>
      <c r="B31" s="55" t="s">
        <v>54</v>
      </c>
      <c r="C31" s="6" t="s">
        <v>32</v>
      </c>
      <c r="D31" s="32">
        <v>7909.8985758996096</v>
      </c>
      <c r="E31" s="32">
        <v>0.168054744834221</v>
      </c>
      <c r="F31" s="32">
        <v>0.52128320225361802</v>
      </c>
      <c r="G31" s="32">
        <v>9.2587845205915099E-3</v>
      </c>
      <c r="H31" s="15">
        <f>PRODUCT(D31:G31)</f>
        <v>6.415779078832518</v>
      </c>
      <c r="J31" s="17">
        <f>H54/H26</f>
        <v>0.85751751936230247</v>
      </c>
      <c r="K31" s="18">
        <f>H54-H26</f>
        <v>-82.290100331764052</v>
      </c>
      <c r="M31" s="14">
        <f>(H54-H26) / (LN(H54) - LN(H26))</f>
        <v>535.34666532220285</v>
      </c>
      <c r="N31" s="12">
        <f>(H31-H3) / (LN(H31) - LN(H3))</f>
        <v>13.86438985510304</v>
      </c>
      <c r="O31" s="16">
        <f>N31/M$31</f>
        <v>2.5897966221118875E-2</v>
      </c>
      <c r="Q31" s="4">
        <f t="shared" ref="Q31:T52" si="1">LN(D31) - LN(D3)</f>
        <v>-4.454391702425653E-2</v>
      </c>
      <c r="R31" s="4">
        <f t="shared" si="1"/>
        <v>-0.22691296093062974</v>
      </c>
      <c r="S31" s="4">
        <f t="shared" si="1"/>
        <v>1.0937457170404619E-3</v>
      </c>
      <c r="T31" s="4">
        <f t="shared" si="1"/>
        <v>-1.1136190891236613</v>
      </c>
      <c r="V31" s="4">
        <f>$N31*Q31</f>
        <v>-0.61757423129765388</v>
      </c>
      <c r="W31" s="4">
        <f t="shared" ref="W31:Y52" si="2">$N31*R31</f>
        <v>-3.1460097535180154</v>
      </c>
      <c r="X31" s="4">
        <f t="shared" si="2"/>
        <v>1.516411702339818E-2</v>
      </c>
      <c r="Y31" s="4">
        <f t="shared" si="2"/>
        <v>-15.439649201695177</v>
      </c>
    </row>
    <row r="32" spans="1:25">
      <c r="B32" s="55"/>
      <c r="C32" s="6" t="s">
        <v>33</v>
      </c>
      <c r="D32" s="32">
        <v>7909.8985758996096</v>
      </c>
      <c r="E32" s="32">
        <v>7.2489944688655897E-2</v>
      </c>
      <c r="F32" s="32">
        <v>7.8700890618084995E-2</v>
      </c>
      <c r="G32" s="32">
        <v>3.6152202418159501E-2</v>
      </c>
      <c r="H32" s="15">
        <f t="shared" ref="H32:H52" si="3">PRODUCT(D32:G32)</f>
        <v>1.6314098880069416</v>
      </c>
      <c r="J32" s="33" t="s">
        <v>11</v>
      </c>
      <c r="K32" s="33" t="s">
        <v>5</v>
      </c>
      <c r="M32" s="33" t="s">
        <v>6</v>
      </c>
      <c r="N32" s="12">
        <f t="shared" ref="N32:N52" si="4">(H32-H4) / (LN(H32) - LN(H4))</f>
        <v>1.6089618531948748</v>
      </c>
      <c r="O32" s="16">
        <f t="shared" ref="O32:O52" si="5">N32/M$31</f>
        <v>3.0054578788241966E-3</v>
      </c>
      <c r="Q32" s="4">
        <f t="shared" si="1"/>
        <v>-4.454391702425653E-2</v>
      </c>
      <c r="R32" s="4">
        <f t="shared" si="1"/>
        <v>-1.4294141940748517E-2</v>
      </c>
      <c r="S32" s="4">
        <f t="shared" si="1"/>
        <v>-0.14550682476808996</v>
      </c>
      <c r="T32" s="4">
        <f t="shared" si="1"/>
        <v>0.23212005885531584</v>
      </c>
      <c r="V32" s="4">
        <f t="shared" ref="V32:V52" si="6">$N32*Q32</f>
        <v>-7.1669463283906526E-2</v>
      </c>
      <c r="W32" s="4">
        <f t="shared" si="2"/>
        <v>-2.2998729106817318E-2</v>
      </c>
      <c r="X32" s="4">
        <f t="shared" si="2"/>
        <v>-0.23411493043136794</v>
      </c>
      <c r="Y32" s="4">
        <f t="shared" si="2"/>
        <v>0.37347232005955239</v>
      </c>
    </row>
    <row r="33" spans="2:25">
      <c r="B33" s="55"/>
      <c r="C33" s="6" t="s">
        <v>34</v>
      </c>
      <c r="D33" s="32">
        <v>7909.8985758996096</v>
      </c>
      <c r="E33" s="32">
        <v>2.2690473332191399E-2</v>
      </c>
      <c r="F33" s="32">
        <v>7.8700890618084995E-2</v>
      </c>
      <c r="G33" s="32">
        <v>0.21817529995842799</v>
      </c>
      <c r="H33" s="15">
        <f t="shared" si="3"/>
        <v>3.0817662818659333</v>
      </c>
      <c r="N33" s="12">
        <f t="shared" si="4"/>
        <v>3.4598982765158546</v>
      </c>
      <c r="O33" s="16">
        <f t="shared" si="5"/>
        <v>6.4629117927417854E-3</v>
      </c>
      <c r="Q33" s="4">
        <f t="shared" si="1"/>
        <v>-4.454391702425653E-2</v>
      </c>
      <c r="R33" s="4">
        <f t="shared" si="1"/>
        <v>-8.5593404083703639E-3</v>
      </c>
      <c r="S33" s="4">
        <f t="shared" si="1"/>
        <v>-0.14550682476808996</v>
      </c>
      <c r="T33" s="4">
        <f t="shared" si="1"/>
        <v>-2.8563681990700474E-2</v>
      </c>
      <c r="V33" s="4">
        <f t="shared" si="6"/>
        <v>-0.1541174217414904</v>
      </c>
      <c r="W33" s="4">
        <f t="shared" si="2"/>
        <v>-2.9614447127033133E-2</v>
      </c>
      <c r="X33" s="4">
        <f t="shared" si="2"/>
        <v>-0.50343881223640896</v>
      </c>
      <c r="Y33" s="4">
        <f t="shared" si="2"/>
        <v>-9.8827434090571528E-2</v>
      </c>
    </row>
    <row r="34" spans="2:25">
      <c r="B34" s="55"/>
      <c r="C34" s="6" t="s">
        <v>35</v>
      </c>
      <c r="D34" s="32">
        <v>7909.8985758996096</v>
      </c>
      <c r="E34" s="32">
        <v>1.1510591794668E-3</v>
      </c>
      <c r="F34" s="32">
        <v>7.8700890618084995E-2</v>
      </c>
      <c r="G34" s="32">
        <v>4.0096079262973802E-2</v>
      </c>
      <c r="H34" s="15">
        <f t="shared" si="3"/>
        <v>2.8730958997484009E-2</v>
      </c>
      <c r="N34" s="12">
        <f t="shared" si="4"/>
        <v>2.803487487975569E-2</v>
      </c>
      <c r="O34" s="16">
        <f t="shared" si="5"/>
        <v>5.2367702454787245E-5</v>
      </c>
      <c r="Q34" s="4">
        <f t="shared" si="1"/>
        <v>-4.454391702425653E-2</v>
      </c>
      <c r="R34" s="4">
        <f t="shared" si="1"/>
        <v>7.1848059162542555E-3</v>
      </c>
      <c r="S34" s="4">
        <f t="shared" si="1"/>
        <v>-0.14550682476808996</v>
      </c>
      <c r="T34" s="4">
        <f t="shared" si="1"/>
        <v>0.23212006695766041</v>
      </c>
      <c r="V34" s="4">
        <f t="shared" si="6"/>
        <v>-1.2487831404292512E-3</v>
      </c>
      <c r="W34" s="4">
        <f t="shared" si="2"/>
        <v>2.014251348975165E-4</v>
      </c>
      <c r="X34" s="4">
        <f t="shared" si="2"/>
        <v>-4.0792656265239381E-3</v>
      </c>
      <c r="Y34" s="4">
        <f t="shared" si="2"/>
        <v>6.5074570342385221E-3</v>
      </c>
    </row>
    <row r="35" spans="2:25">
      <c r="B35" s="55"/>
      <c r="C35" s="6" t="s">
        <v>36</v>
      </c>
      <c r="D35" s="32">
        <v>7909.8985758996096</v>
      </c>
      <c r="E35" s="32">
        <v>2.57013002986612E-2</v>
      </c>
      <c r="F35" s="32">
        <v>7.8700890618084995E-2</v>
      </c>
      <c r="G35" s="32">
        <v>0.21940993894905</v>
      </c>
      <c r="H35" s="15">
        <f t="shared" si="3"/>
        <v>3.5104432331414932</v>
      </c>
      <c r="N35" s="12">
        <f t="shared" si="4"/>
        <v>3.4170582170778689</v>
      </c>
      <c r="O35" s="16">
        <f t="shared" si="5"/>
        <v>6.3828887680121892E-3</v>
      </c>
      <c r="Q35" s="4">
        <f t="shared" si="1"/>
        <v>-4.454391702425653E-2</v>
      </c>
      <c r="R35" s="4">
        <f t="shared" si="1"/>
        <v>-8.0868260552620086E-3</v>
      </c>
      <c r="S35" s="4">
        <f t="shared" si="1"/>
        <v>-0.14550682476808996</v>
      </c>
      <c r="T35" s="4">
        <f t="shared" si="1"/>
        <v>0.25230667881699476</v>
      </c>
      <c r="V35" s="4">
        <f t="shared" si="6"/>
        <v>-0.15220915768857055</v>
      </c>
      <c r="W35" s="4">
        <f t="shared" si="2"/>
        <v>-2.7633155422212455E-2</v>
      </c>
      <c r="X35" s="4">
        <f t="shared" si="2"/>
        <v>-0.49720529121471135</v>
      </c>
      <c r="Y35" s="4">
        <f t="shared" si="2"/>
        <v>0.86214661007523863</v>
      </c>
    </row>
    <row r="36" spans="2:25">
      <c r="B36" s="55"/>
      <c r="C36" s="6" t="s">
        <v>37</v>
      </c>
      <c r="D36" s="32">
        <v>7909.8985758996096</v>
      </c>
      <c r="E36" s="32">
        <v>0.140993538248919</v>
      </c>
      <c r="F36" s="32">
        <v>0.18776356256406199</v>
      </c>
      <c r="G36" s="32">
        <v>5.04030260039234E-2</v>
      </c>
      <c r="H36" s="15">
        <f t="shared" si="3"/>
        <v>10.554509414000051</v>
      </c>
      <c r="N36" s="12">
        <f t="shared" si="4"/>
        <v>10.127147291521572</v>
      </c>
      <c r="O36" s="16">
        <f t="shared" si="5"/>
        <v>1.8916989583612077E-2</v>
      </c>
      <c r="Q36" s="4">
        <f t="shared" si="1"/>
        <v>-4.454391702425653E-2</v>
      </c>
      <c r="R36" s="4">
        <f t="shared" si="1"/>
        <v>2.9859549416687337E-2</v>
      </c>
      <c r="S36" s="4">
        <f t="shared" si="1"/>
        <v>-6.0275031632153198E-3</v>
      </c>
      <c r="T36" s="4">
        <f t="shared" si="1"/>
        <v>0.10395637307063721</v>
      </c>
      <c r="V36" s="4">
        <f t="shared" si="6"/>
        <v>-0.45110280864596114</v>
      </c>
      <c r="W36" s="4">
        <f t="shared" si="2"/>
        <v>0.30239205500125971</v>
      </c>
      <c r="X36" s="4">
        <f t="shared" si="2"/>
        <v>-6.1041412333993732E-2</v>
      </c>
      <c r="Y36" s="4">
        <f t="shared" si="2"/>
        <v>1.0527815019787097</v>
      </c>
    </row>
    <row r="37" spans="2:25">
      <c r="B37" s="55"/>
      <c r="C37" s="6" t="s">
        <v>38</v>
      </c>
      <c r="D37" s="32">
        <v>7909.8985758996096</v>
      </c>
      <c r="E37" s="32">
        <v>0.123416120976476</v>
      </c>
      <c r="F37" s="32">
        <v>0.18776356256406199</v>
      </c>
      <c r="G37" s="32">
        <v>0.34524176215326102</v>
      </c>
      <c r="H37" s="15">
        <f t="shared" si="3"/>
        <v>63.281599600999996</v>
      </c>
      <c r="N37" s="12">
        <f t="shared" si="4"/>
        <v>61.293344885182705</v>
      </c>
      <c r="O37" s="16">
        <f t="shared" si="5"/>
        <v>0.11449281158460714</v>
      </c>
      <c r="Q37" s="4">
        <f t="shared" si="1"/>
        <v>-4.454391702425653E-2</v>
      </c>
      <c r="R37" s="4">
        <f t="shared" si="1"/>
        <v>3.9353745469652424E-2</v>
      </c>
      <c r="S37" s="4">
        <f t="shared" si="1"/>
        <v>-6.0275031632153198E-3</v>
      </c>
      <c r="T37" s="4">
        <f t="shared" si="1"/>
        <v>7.5407687163219439E-2</v>
      </c>
      <c r="V37" s="4">
        <f t="shared" si="6"/>
        <v>-2.730245668704717</v>
      </c>
      <c r="W37" s="4">
        <f t="shared" si="2"/>
        <v>2.4121226935951023</v>
      </c>
      <c r="X37" s="4">
        <f t="shared" si="2"/>
        <v>-0.36944583017948629</v>
      </c>
      <c r="Y37" s="4">
        <f t="shared" si="2"/>
        <v>4.6219893762891742</v>
      </c>
    </row>
    <row r="38" spans="2:25">
      <c r="B38" s="55"/>
      <c r="C38" s="6" t="s">
        <v>39</v>
      </c>
      <c r="D38" s="32">
        <v>7909.8985758996096</v>
      </c>
      <c r="E38" s="32">
        <v>0.16228499347261</v>
      </c>
      <c r="F38" s="32">
        <v>0.18776356256406199</v>
      </c>
      <c r="G38" s="32">
        <v>2.4086634568832199E-2</v>
      </c>
      <c r="H38" s="15">
        <f t="shared" si="3"/>
        <v>5.8054610790000218</v>
      </c>
      <c r="N38" s="12">
        <f t="shared" si="4"/>
        <v>5.5458021232038996</v>
      </c>
      <c r="O38" s="16">
        <f t="shared" si="5"/>
        <v>1.0359272752481071E-2</v>
      </c>
      <c r="Q38" s="4">
        <f t="shared" si="1"/>
        <v>-4.454391702425653E-2</v>
      </c>
      <c r="R38" s="4">
        <f t="shared" si="1"/>
        <v>5.3674328456329246E-2</v>
      </c>
      <c r="S38" s="4">
        <f t="shared" si="1"/>
        <v>-6.0275031632153198E-3</v>
      </c>
      <c r="T38" s="4">
        <f t="shared" si="1"/>
        <v>8.9121362925396852E-2</v>
      </c>
      <c r="V38" s="4">
        <f t="shared" si="6"/>
        <v>-0.2470317496089402</v>
      </c>
      <c r="W38" s="4">
        <f t="shared" si="2"/>
        <v>0.29766720471465424</v>
      </c>
      <c r="X38" s="4">
        <f t="shared" si="2"/>
        <v>-3.342733984017774E-2</v>
      </c>
      <c r="Y38" s="4">
        <f t="shared" si="2"/>
        <v>0.49424944373449115</v>
      </c>
    </row>
    <row r="39" spans="2:25">
      <c r="B39" s="55"/>
      <c r="C39" s="6" t="s">
        <v>40</v>
      </c>
      <c r="D39" s="32">
        <v>7909.8985758996096</v>
      </c>
      <c r="E39" s="32">
        <v>6.1213152525703696E-3</v>
      </c>
      <c r="F39" s="32">
        <v>0.212252344564235</v>
      </c>
      <c r="G39" s="32">
        <v>0.788832163625664</v>
      </c>
      <c r="H39" s="15">
        <f t="shared" si="3"/>
        <v>8.1068617659944113</v>
      </c>
      <c r="N39" s="12">
        <f t="shared" si="4"/>
        <v>8.0597385827847514</v>
      </c>
      <c r="O39" s="16">
        <f t="shared" si="5"/>
        <v>1.5055176589049883E-2</v>
      </c>
      <c r="Q39" s="4">
        <f t="shared" si="1"/>
        <v>-4.454391702425653E-2</v>
      </c>
      <c r="R39" s="4">
        <f t="shared" si="1"/>
        <v>-4.3223370086060697E-3</v>
      </c>
      <c r="S39" s="4">
        <f t="shared" si="1"/>
        <v>6.2661405737632014E-2</v>
      </c>
      <c r="T39" s="4">
        <f t="shared" si="1"/>
        <v>-2.1243759851687916E-3</v>
      </c>
      <c r="V39" s="4">
        <f t="shared" si="6"/>
        <v>-0.35901232666876287</v>
      </c>
      <c r="W39" s="4">
        <f t="shared" si="2"/>
        <v>-3.4836906356060765E-2</v>
      </c>
      <c r="X39" s="4">
        <f t="shared" si="2"/>
        <v>0.5050345494751225</v>
      </c>
      <c r="Y39" s="4">
        <f t="shared" si="2"/>
        <v>-1.7121915092006276E-2</v>
      </c>
    </row>
    <row r="40" spans="2:25">
      <c r="B40" s="55"/>
      <c r="C40" s="6" t="s">
        <v>41</v>
      </c>
      <c r="D40" s="32">
        <v>7909.8985758996096</v>
      </c>
      <c r="E40" s="32">
        <v>0.486470319038246</v>
      </c>
      <c r="F40" s="32">
        <v>7.8700890618084995E-2</v>
      </c>
      <c r="G40" s="32">
        <v>0.37062046623957101</v>
      </c>
      <c r="H40" s="15">
        <f t="shared" si="3"/>
        <v>112.23706666660233</v>
      </c>
      <c r="N40" s="12">
        <f t="shared" si="4"/>
        <v>132.77390005029201</v>
      </c>
      <c r="O40" s="16">
        <f t="shared" si="5"/>
        <v>0.24801480732187048</v>
      </c>
      <c r="Q40" s="4">
        <f t="shared" si="1"/>
        <v>-4.454391702425653E-2</v>
      </c>
      <c r="R40" s="4">
        <f t="shared" si="1"/>
        <v>-1.4876274281282575E-2</v>
      </c>
      <c r="S40" s="4">
        <f t="shared" si="1"/>
        <v>-0.14550682476808996</v>
      </c>
      <c r="T40" s="4">
        <f t="shared" si="1"/>
        <v>-0.12223035884839883</v>
      </c>
      <c r="V40" s="4">
        <f t="shared" si="6"/>
        <v>-5.9142695868271371</v>
      </c>
      <c r="W40" s="4">
        <f t="shared" si="2"/>
        <v>-1.9751809545437424</v>
      </c>
      <c r="X40" s="4">
        <f t="shared" si="2"/>
        <v>-19.319508608393729</v>
      </c>
      <c r="Y40" s="4">
        <f t="shared" si="2"/>
        <v>-16.229001448848631</v>
      </c>
    </row>
    <row r="41" spans="2:25">
      <c r="B41" s="55"/>
      <c r="C41" s="6" t="s">
        <v>42</v>
      </c>
      <c r="D41" s="32">
        <v>7909.8985758996096</v>
      </c>
      <c r="E41" s="32">
        <v>0.26095294195219298</v>
      </c>
      <c r="F41" s="32">
        <v>0.18776356256406199</v>
      </c>
      <c r="G41" s="32">
        <v>0.19204267864621</v>
      </c>
      <c r="H41" s="15">
        <f t="shared" si="3"/>
        <v>74.428999999999988</v>
      </c>
      <c r="N41" s="12">
        <f t="shared" si="4"/>
        <v>74.579398764522239</v>
      </c>
      <c r="O41" s="16">
        <f t="shared" si="5"/>
        <v>0.13931047598780877</v>
      </c>
      <c r="Q41" s="4">
        <f t="shared" si="1"/>
        <v>-4.454391702425653E-2</v>
      </c>
      <c r="R41" s="4">
        <f t="shared" si="1"/>
        <v>-5.0773335085605442E-3</v>
      </c>
      <c r="S41" s="4">
        <f t="shared" si="1"/>
        <v>-6.0275031632153198E-3</v>
      </c>
      <c r="T41" s="4">
        <f t="shared" si="1"/>
        <v>5.1612786592697191E-2</v>
      </c>
      <c r="V41" s="4">
        <f t="shared" si="6"/>
        <v>-3.3220585502858184</v>
      </c>
      <c r="W41" s="4">
        <f t="shared" si="2"/>
        <v>-0.37866448039540762</v>
      </c>
      <c r="X41" s="4">
        <f t="shared" si="2"/>
        <v>-0.44952756196385452</v>
      </c>
      <c r="Y41" s="4">
        <f t="shared" si="2"/>
        <v>3.849250592644951</v>
      </c>
    </row>
    <row r="42" spans="2:25">
      <c r="B42" s="55"/>
      <c r="C42" s="6" t="s">
        <v>43</v>
      </c>
      <c r="D42" s="32">
        <v>7909.8985758996096</v>
      </c>
      <c r="E42" s="32">
        <v>1.8277172793557998E-2</v>
      </c>
      <c r="F42" s="32">
        <v>0.212252344564235</v>
      </c>
      <c r="G42" s="32">
        <v>0.211167836374336</v>
      </c>
      <c r="H42" s="15">
        <f t="shared" si="3"/>
        <v>6.4797790726812501</v>
      </c>
      <c r="N42" s="12">
        <f t="shared" si="4"/>
        <v>6.4134776837895693</v>
      </c>
      <c r="O42" s="16">
        <f t="shared" si="5"/>
        <v>1.1980046013604221E-2</v>
      </c>
      <c r="Q42" s="4">
        <f t="shared" si="1"/>
        <v>-4.454391702425653E-2</v>
      </c>
      <c r="R42" s="4">
        <f t="shared" si="1"/>
        <v>-5.4885178987897909E-3</v>
      </c>
      <c r="S42" s="4">
        <f t="shared" si="1"/>
        <v>6.2661405737632014E-2</v>
      </c>
      <c r="T42" s="4">
        <f t="shared" si="1"/>
        <v>7.9759129178580412E-3</v>
      </c>
      <c r="V42" s="4">
        <f t="shared" si="6"/>
        <v>-0.28568141778364353</v>
      </c>
      <c r="W42" s="4">
        <f t="shared" si="2"/>
        <v>-3.5200487060967942E-2</v>
      </c>
      <c r="X42" s="4">
        <f t="shared" si="2"/>
        <v>0.4018775273331866</v>
      </c>
      <c r="Y42" s="4">
        <f t="shared" si="2"/>
        <v>5.1153339506531496E-2</v>
      </c>
    </row>
    <row r="43" spans="2:25">
      <c r="B43" s="55"/>
      <c r="C43" s="6" t="s">
        <v>44</v>
      </c>
      <c r="D43" s="32">
        <v>7909.8985758996096</v>
      </c>
      <c r="E43" s="32">
        <v>0.486470319038246</v>
      </c>
      <c r="F43" s="32">
        <v>7.8700890618084995E-2</v>
      </c>
      <c r="G43" s="32">
        <v>1.5118193774732801E-2</v>
      </c>
      <c r="H43" s="15">
        <f t="shared" si="3"/>
        <v>4.5783270950732202</v>
      </c>
      <c r="N43" s="12">
        <f t="shared" si="4"/>
        <v>4.5166381697820634</v>
      </c>
      <c r="O43" s="16">
        <f t="shared" si="5"/>
        <v>8.4368474903335523E-3</v>
      </c>
      <c r="Q43" s="4">
        <f t="shared" si="1"/>
        <v>-4.454391702425653E-2</v>
      </c>
      <c r="R43" s="4">
        <f t="shared" si="1"/>
        <v>-1.4876274281282575E-2</v>
      </c>
      <c r="S43" s="4">
        <f t="shared" si="1"/>
        <v>-0.14550682476808996</v>
      </c>
      <c r="T43" s="4">
        <f t="shared" si="1"/>
        <v>0.23212007547216995</v>
      </c>
      <c r="V43" s="4">
        <f t="shared" si="6"/>
        <v>-0.2011887558633621</v>
      </c>
      <c r="W43" s="4">
        <f t="shared" si="2"/>
        <v>-6.719074824298811E-2</v>
      </c>
      <c r="X43" s="4">
        <f t="shared" si="2"/>
        <v>-0.65720167871134527</v>
      </c>
      <c r="Y43" s="4">
        <f t="shared" si="2"/>
        <v>1.0484023928502961</v>
      </c>
    </row>
    <row r="44" spans="2:25">
      <c r="B44" s="55"/>
      <c r="C44" s="6" t="s">
        <v>45</v>
      </c>
      <c r="D44" s="32">
        <v>7909.8985758996096</v>
      </c>
      <c r="E44" s="32">
        <v>0.15994811370696199</v>
      </c>
      <c r="F44" s="32">
        <v>0.18776356256406199</v>
      </c>
      <c r="G44" s="32">
        <v>0.36778875414512802</v>
      </c>
      <c r="H44" s="15">
        <f t="shared" si="3"/>
        <v>87.369489897000079</v>
      </c>
      <c r="N44" s="12">
        <f t="shared" si="4"/>
        <v>95.777682811894564</v>
      </c>
      <c r="O44" s="16">
        <f t="shared" si="5"/>
        <v>0.17890777885811612</v>
      </c>
      <c r="Q44" s="4">
        <f t="shared" si="1"/>
        <v>-4.454391702425653E-2</v>
      </c>
      <c r="R44" s="4">
        <f t="shared" si="1"/>
        <v>-2.0075959016877309E-2</v>
      </c>
      <c r="S44" s="4">
        <f t="shared" si="1"/>
        <v>-6.0275031632153198E-3</v>
      </c>
      <c r="T44" s="4">
        <f t="shared" si="1"/>
        <v>-0.11038930803785951</v>
      </c>
      <c r="V44" s="4">
        <f t="shared" si="6"/>
        <v>-4.2663131559485921</v>
      </c>
      <c r="W44" s="4">
        <f t="shared" si="2"/>
        <v>-1.9228288348630695</v>
      </c>
      <c r="X44" s="4">
        <f t="shared" si="2"/>
        <v>-0.57730028611412809</v>
      </c>
      <c r="Y44" s="4">
        <f t="shared" si="2"/>
        <v>-10.572832131074632</v>
      </c>
    </row>
    <row r="45" spans="2:25">
      <c r="B45" s="55"/>
      <c r="C45" s="6" t="s">
        <v>46</v>
      </c>
      <c r="D45" s="32">
        <v>7909.8985758996096</v>
      </c>
      <c r="E45" s="32">
        <v>6.1708060949476701E-2</v>
      </c>
      <c r="F45" s="32">
        <v>0.18776356256406199</v>
      </c>
      <c r="G45" s="32">
        <v>2.0437144482645501E-2</v>
      </c>
      <c r="H45" s="15">
        <f t="shared" si="3"/>
        <v>1.8730283320000074</v>
      </c>
      <c r="N45" s="12">
        <f t="shared" si="4"/>
        <v>1.8295738835119304</v>
      </c>
      <c r="O45" s="16">
        <f t="shared" si="5"/>
        <v>3.4175497897437845E-3</v>
      </c>
      <c r="Q45" s="4">
        <f t="shared" si="1"/>
        <v>-4.454391702425653E-2</v>
      </c>
      <c r="R45" s="4">
        <f t="shared" si="1"/>
        <v>3.9353752944179643E-2</v>
      </c>
      <c r="S45" s="4">
        <f t="shared" si="1"/>
        <v>-6.0275031632153198E-3</v>
      </c>
      <c r="T45" s="4">
        <f t="shared" si="1"/>
        <v>5.8349704258640944E-2</v>
      </c>
      <c r="V45" s="4">
        <f t="shared" si="6"/>
        <v>-8.1496387256902211E-2</v>
      </c>
      <c r="W45" s="4">
        <f t="shared" si="2"/>
        <v>7.200059860485182E-2</v>
      </c>
      <c r="X45" s="4">
        <f t="shared" si="2"/>
        <v>-1.1027762370204298E-2</v>
      </c>
      <c r="Y45" s="4">
        <f t="shared" si="2"/>
        <v>0.10675509502225433</v>
      </c>
    </row>
    <row r="46" spans="2:25">
      <c r="B46" s="55"/>
      <c r="C46" s="6" t="s">
        <v>47</v>
      </c>
      <c r="D46" s="32">
        <v>7909.8985758996096</v>
      </c>
      <c r="E46" s="32">
        <v>1.51199881160101E-2</v>
      </c>
      <c r="F46" s="32">
        <v>0.52128320225361802</v>
      </c>
      <c r="G46" s="32">
        <v>0.32612984359337399</v>
      </c>
      <c r="H46" s="15">
        <f t="shared" si="3"/>
        <v>20.332306007280003</v>
      </c>
      <c r="N46" s="12">
        <f t="shared" si="4"/>
        <v>20.041484931801104</v>
      </c>
      <c r="O46" s="16">
        <f t="shared" si="5"/>
        <v>3.7436461698587345E-2</v>
      </c>
      <c r="Q46" s="4">
        <f t="shared" si="1"/>
        <v>-4.454391702425653E-2</v>
      </c>
      <c r="R46" s="4">
        <f t="shared" si="1"/>
        <v>1.2203325090753836E-3</v>
      </c>
      <c r="S46" s="4">
        <f t="shared" si="1"/>
        <v>1.0937457170404619E-3</v>
      </c>
      <c r="T46" s="4">
        <f t="shared" si="1"/>
        <v>7.1112712946930223E-2</v>
      </c>
      <c r="V46" s="4">
        <f t="shared" si="6"/>
        <v>-0.89272624184503591</v>
      </c>
      <c r="W46" s="4">
        <f t="shared" si="2"/>
        <v>2.4457275592421335E-2</v>
      </c>
      <c r="X46" s="4">
        <f t="shared" si="2"/>
        <v>2.192028830728841E-2</v>
      </c>
      <c r="Y46" s="4">
        <f t="shared" si="2"/>
        <v>1.4252043649853994</v>
      </c>
    </row>
    <row r="47" spans="2:25">
      <c r="B47" s="55"/>
      <c r="C47" s="6" t="s">
        <v>48</v>
      </c>
      <c r="D47" s="32">
        <v>7909.8985758996096</v>
      </c>
      <c r="E47" s="32">
        <v>0.168054744834221</v>
      </c>
      <c r="F47" s="32">
        <v>7.8700890618084995E-2</v>
      </c>
      <c r="G47" s="32">
        <v>5.7788901740937502E-2</v>
      </c>
      <c r="H47" s="15">
        <f t="shared" si="3"/>
        <v>6.0456887077135564</v>
      </c>
      <c r="N47" s="12">
        <f t="shared" si="4"/>
        <v>7.7394867082631791</v>
      </c>
      <c r="O47" s="16">
        <f t="shared" si="5"/>
        <v>1.4456962580695454E-2</v>
      </c>
      <c r="Q47" s="4">
        <f t="shared" si="1"/>
        <v>-4.454391702425653E-2</v>
      </c>
      <c r="R47" s="4">
        <f t="shared" si="1"/>
        <v>-0.22691296093062974</v>
      </c>
      <c r="S47" s="4">
        <f t="shared" si="1"/>
        <v>-0.14550682476808996</v>
      </c>
      <c r="T47" s="4">
        <f t="shared" si="1"/>
        <v>-5.8233782556912139E-2</v>
      </c>
      <c r="V47" s="4">
        <f t="shared" si="6"/>
        <v>-0.34474705374321135</v>
      </c>
      <c r="W47" s="4">
        <f t="shared" si="2"/>
        <v>-1.7561898450552509</v>
      </c>
      <c r="X47" s="4">
        <f t="shared" si="2"/>
        <v>-1.1261481362542118</v>
      </c>
      <c r="Y47" s="4">
        <f t="shared" si="2"/>
        <v>-0.45069958607110966</v>
      </c>
    </row>
    <row r="48" spans="2:25">
      <c r="B48" s="55"/>
      <c r="C48" s="6" t="s">
        <v>49</v>
      </c>
      <c r="D48" s="32">
        <v>7909.8985758996096</v>
      </c>
      <c r="E48" s="32">
        <v>6.44096465150297E-2</v>
      </c>
      <c r="F48" s="32">
        <v>0.52128320225361802</v>
      </c>
      <c r="G48" s="32">
        <v>3.0461279412968799E-2</v>
      </c>
      <c r="H48" s="15">
        <f t="shared" si="3"/>
        <v>8.0899102094999886</v>
      </c>
      <c r="N48" s="12">
        <f t="shared" si="4"/>
        <v>6.121841407109688</v>
      </c>
      <c r="O48" s="16">
        <f t="shared" si="5"/>
        <v>1.1435284468289732E-2</v>
      </c>
      <c r="Q48" s="4">
        <f t="shared" si="1"/>
        <v>-4.454391702425653E-2</v>
      </c>
      <c r="R48" s="4">
        <f t="shared" si="1"/>
        <v>-1.1378649766293769E-2</v>
      </c>
      <c r="S48" s="4">
        <f t="shared" si="1"/>
        <v>1.0937457170404619E-3</v>
      </c>
      <c r="T48" s="4">
        <f t="shared" si="1"/>
        <v>0.64087786607708797</v>
      </c>
      <c r="V48" s="4">
        <f t="shared" si="6"/>
        <v>-0.27269079567395177</v>
      </c>
      <c r="W48" s="4">
        <f t="shared" si="2"/>
        <v>-6.9658289296296166E-2</v>
      </c>
      <c r="X48" s="4">
        <f t="shared" si="2"/>
        <v>6.6957378194271756E-3</v>
      </c>
      <c r="Y48" s="4">
        <f t="shared" si="2"/>
        <v>3.9233526574508142</v>
      </c>
    </row>
    <row r="49" spans="1:26">
      <c r="B49" s="55"/>
      <c r="C49" s="6" t="s">
        <v>50</v>
      </c>
      <c r="D49" s="32">
        <v>7909.8985758996096</v>
      </c>
      <c r="E49" s="32">
        <v>8.5325700951052103E-2</v>
      </c>
      <c r="F49" s="32">
        <v>0.52128320225361802</v>
      </c>
      <c r="G49" s="32">
        <v>1.51676337065547E-2</v>
      </c>
      <c r="H49" s="15">
        <f t="shared" si="3"/>
        <v>5.3363258649000116</v>
      </c>
      <c r="N49" s="12">
        <f t="shared" si="4"/>
        <v>4.9180954688149301</v>
      </c>
      <c r="O49" s="16">
        <f t="shared" si="5"/>
        <v>9.1867490495246354E-3</v>
      </c>
      <c r="Q49" s="4">
        <f t="shared" si="1"/>
        <v>-4.454391702425653E-2</v>
      </c>
      <c r="R49" s="4">
        <f t="shared" si="1"/>
        <v>-1.7945988551191228E-2</v>
      </c>
      <c r="S49" s="4">
        <f t="shared" si="1"/>
        <v>1.0937457170404619E-3</v>
      </c>
      <c r="T49" s="4">
        <f t="shared" si="1"/>
        <v>0.22691059833598004</v>
      </c>
      <c r="V49" s="4">
        <f t="shared" si="6"/>
        <v>-0.21907123648026428</v>
      </c>
      <c r="W49" s="4">
        <f t="shared" si="2"/>
        <v>-8.8260084977018191E-2</v>
      </c>
      <c r="X49" s="4">
        <f t="shared" si="2"/>
        <v>5.3791458550124325E-3</v>
      </c>
      <c r="Y49" s="4">
        <f t="shared" si="2"/>
        <v>1.1159679855022679</v>
      </c>
    </row>
    <row r="50" spans="1:26">
      <c r="B50" s="55"/>
      <c r="C50" s="6" t="s">
        <v>51</v>
      </c>
      <c r="D50" s="32">
        <v>7909.8985758996096</v>
      </c>
      <c r="E50" s="32">
        <v>2.4475740479901701E-2</v>
      </c>
      <c r="F50" s="32">
        <v>0.52128320225361802</v>
      </c>
      <c r="G50" s="32">
        <v>0.61898245876651103</v>
      </c>
      <c r="H50" s="15">
        <f t="shared" si="3"/>
        <v>62.468176226399933</v>
      </c>
      <c r="N50" s="12">
        <f t="shared" si="4"/>
        <v>64.92662613803391</v>
      </c>
      <c r="O50" s="16">
        <f t="shared" si="5"/>
        <v>0.1212795938477683</v>
      </c>
      <c r="Q50" s="4">
        <f t="shared" si="1"/>
        <v>-4.454391702425653E-2</v>
      </c>
      <c r="R50" s="4">
        <f t="shared" si="1"/>
        <v>1.1888087209310783E-5</v>
      </c>
      <c r="S50" s="4">
        <f t="shared" si="1"/>
        <v>1.0937457170404619E-3</v>
      </c>
      <c r="T50" s="4">
        <f t="shared" si="1"/>
        <v>-3.3272476348052304E-2</v>
      </c>
      <c r="V50" s="4">
        <f t="shared" si="6"/>
        <v>-2.8920862473575077</v>
      </c>
      <c r="W50" s="4">
        <f t="shared" si="2"/>
        <v>7.7185339373526409E-4</v>
      </c>
      <c r="X50" s="4">
        <f t="shared" si="2"/>
        <v>7.1013219260361887E-2</v>
      </c>
      <c r="Y50" s="4">
        <f t="shared" si="2"/>
        <v>-2.160269632536568</v>
      </c>
    </row>
    <row r="51" spans="1:26">
      <c r="B51" s="55"/>
      <c r="C51" s="6" t="s">
        <v>52</v>
      </c>
      <c r="D51" s="32">
        <v>7909.8985758996096</v>
      </c>
      <c r="E51" s="32">
        <v>0.168054744834221</v>
      </c>
      <c r="F51" s="32">
        <v>7.8700890618084995E-2</v>
      </c>
      <c r="G51" s="32">
        <v>2.65347548694745E-2</v>
      </c>
      <c r="H51" s="15">
        <f t="shared" si="3"/>
        <v>2.7759805610337041</v>
      </c>
      <c r="N51" s="12">
        <f t="shared" si="4"/>
        <v>4.3038866226277364</v>
      </c>
      <c r="O51" s="16">
        <f t="shared" si="5"/>
        <v>8.0394385571401789E-3</v>
      </c>
      <c r="Q51" s="4">
        <f t="shared" si="1"/>
        <v>-4.454391702425653E-2</v>
      </c>
      <c r="R51" s="4">
        <f t="shared" si="1"/>
        <v>-0.22691296093062974</v>
      </c>
      <c r="S51" s="4">
        <f t="shared" si="1"/>
        <v>-0.14550682476808996</v>
      </c>
      <c r="T51" s="4">
        <f t="shared" si="1"/>
        <v>-0.40418688848161555</v>
      </c>
      <c r="V51" s="4">
        <f t="shared" si="6"/>
        <v>-0.19171196860013756</v>
      </c>
      <c r="W51" s="4">
        <f t="shared" si="2"/>
        <v>-0.97660765705018748</v>
      </c>
      <c r="X51" s="4">
        <f t="shared" si="2"/>
        <v>-0.6262448766204205</v>
      </c>
      <c r="Y51" s="4">
        <f t="shared" si="2"/>
        <v>-1.7395745423775539</v>
      </c>
    </row>
    <row r="52" spans="1:26">
      <c r="B52" s="55"/>
      <c r="C52" s="6" t="s">
        <v>53</v>
      </c>
      <c r="D52" s="32">
        <v>7909.8985758996096</v>
      </c>
      <c r="E52" s="32">
        <v>8.2159092796632902E-2</v>
      </c>
      <c r="F52" s="32">
        <v>7.8700890618084995E-2</v>
      </c>
      <c r="G52" s="32">
        <v>1.61041627866726E-2</v>
      </c>
      <c r="H52" s="15">
        <f t="shared" si="3"/>
        <v>0.82365312199932861</v>
      </c>
      <c r="N52" s="12">
        <f t="shared" si="4"/>
        <v>0.81422505800908684</v>
      </c>
      <c r="O52" s="16">
        <f t="shared" si="5"/>
        <v>1.5209304750577622E-3</v>
      </c>
      <c r="Q52" s="4">
        <f t="shared" si="1"/>
        <v>-4.454391702425653E-2</v>
      </c>
      <c r="R52" s="4">
        <f t="shared" si="1"/>
        <v>-1.8999634353940031E-2</v>
      </c>
      <c r="S52" s="4">
        <f t="shared" si="1"/>
        <v>-0.14550682476808996</v>
      </c>
      <c r="T52" s="4">
        <f t="shared" si="1"/>
        <v>0.23212004876871983</v>
      </c>
      <c r="V52" s="4">
        <f t="shared" si="6"/>
        <v>-3.6268773423027222E-2</v>
      </c>
      <c r="W52" s="4">
        <f t="shared" si="2"/>
        <v>-1.5469978383988262E-2</v>
      </c>
      <c r="X52" s="4">
        <f t="shared" si="2"/>
        <v>-0.11847530283751607</v>
      </c>
      <c r="Y52" s="4">
        <f t="shared" si="2"/>
        <v>0.18899796017378298</v>
      </c>
    </row>
    <row r="53" spans="1:26">
      <c r="D53" s="54" t="s">
        <v>3</v>
      </c>
      <c r="E53" s="54"/>
      <c r="F53" s="54"/>
      <c r="G53" s="54"/>
      <c r="H53" s="34" t="s">
        <v>4</v>
      </c>
      <c r="N53" s="33" t="s">
        <v>7</v>
      </c>
      <c r="O53" s="5" t="s">
        <v>25</v>
      </c>
      <c r="Q53" s="54" t="s">
        <v>9</v>
      </c>
      <c r="R53" s="54"/>
      <c r="S53" s="54"/>
      <c r="T53" s="54"/>
      <c r="V53" s="54" t="s">
        <v>26</v>
      </c>
      <c r="W53" s="54"/>
      <c r="X53" s="54"/>
      <c r="Y53" s="54"/>
    </row>
    <row r="54" spans="1:26">
      <c r="H54" s="13">
        <f>SUM(H31:H52)</f>
        <v>495.25529306302224</v>
      </c>
      <c r="V54" s="4">
        <f>SUM(V31:V52)</f>
        <v>-23.704521781869026</v>
      </c>
      <c r="W54" s="4">
        <f t="shared" ref="W54:Y54" si="7">SUM(W31:W52)</f>
        <v>-7.4367312453621324</v>
      </c>
      <c r="X54" s="4">
        <f t="shared" si="7"/>
        <v>-23.561102510054283</v>
      </c>
      <c r="Y54" s="4">
        <f t="shared" si="7"/>
        <v>-27.587744794478546</v>
      </c>
      <c r="Z54" s="18">
        <f>SUM(V54:Y54)</f>
        <v>-82.290100331763995</v>
      </c>
    </row>
    <row r="55" spans="1:26">
      <c r="H55" s="8" t="s">
        <v>0</v>
      </c>
      <c r="V55" s="52" t="s">
        <v>12</v>
      </c>
      <c r="W55" s="52"/>
      <c r="X55" s="52"/>
      <c r="Y55" s="52"/>
      <c r="Z55" s="33" t="s">
        <v>5</v>
      </c>
    </row>
    <row r="57" spans="1:26">
      <c r="D57" s="52" t="s">
        <v>23</v>
      </c>
      <c r="E57" s="52"/>
      <c r="F57" s="52"/>
      <c r="G57" s="52"/>
      <c r="J57" s="33"/>
      <c r="K57" s="33"/>
      <c r="M57" s="33"/>
      <c r="N57" s="33"/>
      <c r="O57" s="5"/>
      <c r="Q57" s="52" t="s">
        <v>23</v>
      </c>
      <c r="R57" s="52"/>
      <c r="S57" s="52"/>
      <c r="T57" s="52"/>
      <c r="V57" s="52" t="s">
        <v>23</v>
      </c>
      <c r="W57" s="52"/>
      <c r="X57" s="52"/>
      <c r="Y57" s="52"/>
    </row>
    <row r="58" spans="1:26">
      <c r="D58" s="33" t="s">
        <v>28</v>
      </c>
      <c r="E58" s="33" t="s">
        <v>29</v>
      </c>
      <c r="F58" s="33" t="s">
        <v>30</v>
      </c>
      <c r="G58" s="33" t="s">
        <v>31</v>
      </c>
      <c r="H58" s="33"/>
      <c r="Q58" s="33" t="s">
        <v>28</v>
      </c>
      <c r="R58" s="33" t="s">
        <v>29</v>
      </c>
      <c r="S58" s="33" t="s">
        <v>30</v>
      </c>
      <c r="T58" s="33" t="s">
        <v>31</v>
      </c>
      <c r="V58" s="33" t="s">
        <v>28</v>
      </c>
      <c r="W58" s="33" t="s">
        <v>29</v>
      </c>
      <c r="X58" s="33" t="s">
        <v>30</v>
      </c>
      <c r="Y58" s="33" t="s">
        <v>31</v>
      </c>
    </row>
    <row r="59" spans="1:26">
      <c r="A59">
        <v>2004</v>
      </c>
      <c r="C59" s="6" t="s">
        <v>32</v>
      </c>
      <c r="D59" s="47">
        <v>1</v>
      </c>
      <c r="E59" s="48">
        <v>1</v>
      </c>
      <c r="F59" s="47">
        <v>1</v>
      </c>
      <c r="G59" s="48">
        <v>0</v>
      </c>
      <c r="H59" s="50">
        <f>PRODUCT(D59:G59)</f>
        <v>0</v>
      </c>
      <c r="J59" s="17">
        <f>H82/H54</f>
        <v>1.064962865618801</v>
      </c>
      <c r="K59" s="18">
        <f>H82-H54</f>
        <v>32.173203050253051</v>
      </c>
      <c r="M59" s="14">
        <f>(H82-H54) / (LN(H82) - LN(H54))</f>
        <v>511.17315746461503</v>
      </c>
      <c r="N59" s="50">
        <v>0</v>
      </c>
      <c r="O59" s="16">
        <f t="shared" ref="O59:O80" si="8">N59/M$59</f>
        <v>0</v>
      </c>
      <c r="Q59" s="4">
        <f>LN(D59) - LN(D31)</f>
        <v>-8.9758702384164852</v>
      </c>
      <c r="R59" s="4">
        <f t="shared" ref="Q59:T80" si="9">LN(E59) - LN(E31)</f>
        <v>1.7834654905519454</v>
      </c>
      <c r="S59" s="4">
        <f t="shared" si="9"/>
        <v>0.65146181052866581</v>
      </c>
      <c r="T59" s="4"/>
      <c r="V59" s="4">
        <f t="shared" ref="V59:Y80" si="10">$N59*Q59</f>
        <v>0</v>
      </c>
      <c r="W59" s="4">
        <f t="shared" si="10"/>
        <v>0</v>
      </c>
      <c r="X59" s="4">
        <f t="shared" si="10"/>
        <v>0</v>
      </c>
      <c r="Y59" s="47">
        <f t="shared" ref="Y59" si="11">-$H31</f>
        <v>-6.415779078832518</v>
      </c>
    </row>
    <row r="60" spans="1:26" ht="16" customHeight="1">
      <c r="B60" s="55" t="s">
        <v>54</v>
      </c>
      <c r="C60" s="6" t="s">
        <v>33</v>
      </c>
      <c r="D60" s="4">
        <v>7962.9211678178699</v>
      </c>
      <c r="E60" s="4">
        <v>0.101321320928485</v>
      </c>
      <c r="F60" s="4">
        <v>5.9104815792233603E-2</v>
      </c>
      <c r="G60" s="4">
        <v>3.6042366002809897E-2</v>
      </c>
      <c r="H60" s="12">
        <f>PRODUCT(D60:G60)</f>
        <v>1.7187369749882271</v>
      </c>
      <c r="J60" s="33" t="s">
        <v>11</v>
      </c>
      <c r="K60" s="33" t="s">
        <v>5</v>
      </c>
      <c r="M60" s="33" t="s">
        <v>6</v>
      </c>
      <c r="N60" s="12">
        <f>(H60-H32) / (LN(H60) - LN(H32))</f>
        <v>1.6746939753772851</v>
      </c>
      <c r="O60" s="16">
        <f t="shared" si="8"/>
        <v>3.2761774575246795E-3</v>
      </c>
      <c r="Q60" s="4">
        <f>LN(D60) - LN(D32)</f>
        <v>6.6809539825722908E-3</v>
      </c>
      <c r="R60" s="4">
        <f t="shared" si="9"/>
        <v>0.33484900395022166</v>
      </c>
      <c r="S60" s="4">
        <f t="shared" si="9"/>
        <v>-0.28634206540200458</v>
      </c>
      <c r="T60" s="4">
        <f t="shared" si="9"/>
        <v>-3.0427912375130539E-3</v>
      </c>
      <c r="V60" s="4">
        <f>$N60*Q60</f>
        <v>1.1188553384386695E-2</v>
      </c>
      <c r="W60" s="4">
        <f t="shared" si="10"/>
        <v>0.560769609576521</v>
      </c>
      <c r="X60" s="4">
        <f t="shared" si="10"/>
        <v>-0.47953533182582564</v>
      </c>
      <c r="Y60" s="4">
        <f t="shared" si="10"/>
        <v>-5.0957441537939057E-3</v>
      </c>
    </row>
    <row r="61" spans="1:26">
      <c r="B61" s="55"/>
      <c r="C61" s="6" t="s">
        <v>34</v>
      </c>
      <c r="D61" s="4">
        <v>7962.9211678178699</v>
      </c>
      <c r="E61" s="4">
        <v>3.1894804674462998E-2</v>
      </c>
      <c r="F61" s="4">
        <v>5.9104815792233603E-2</v>
      </c>
      <c r="G61" s="4">
        <v>0.21114865211203199</v>
      </c>
      <c r="H61" s="12">
        <f t="shared" ref="H61:H80" si="12">PRODUCT(D61:G61)</f>
        <v>3.1695933328475241</v>
      </c>
      <c r="N61" s="12">
        <f t="shared" ref="N61:N80" si="13">(H61-H33) / (LN(H61) - LN(H33))</f>
        <v>3.1254741455112169</v>
      </c>
      <c r="O61" s="16">
        <f t="shared" si="8"/>
        <v>6.1143158631673097E-3</v>
      </c>
      <c r="Q61" s="4">
        <f t="shared" si="9"/>
        <v>6.6809539825722908E-3</v>
      </c>
      <c r="R61" s="4">
        <f t="shared" si="9"/>
        <v>0.34049797425535733</v>
      </c>
      <c r="S61" s="4">
        <f t="shared" si="9"/>
        <v>-0.28634206540200458</v>
      </c>
      <c r="T61" s="4">
        <f t="shared" si="9"/>
        <v>-3.2736470097839865E-2</v>
      </c>
      <c r="V61" s="4">
        <f t="shared" si="10"/>
        <v>2.0881148939879891E-2</v>
      </c>
      <c r="W61" s="4">
        <f t="shared" si="10"/>
        <v>1.0642176151340632</v>
      </c>
      <c r="X61" s="4">
        <f t="shared" si="10"/>
        <v>-0.89495472218624728</v>
      </c>
      <c r="Y61" s="4">
        <f t="shared" si="10"/>
        <v>-0.10231699090609955</v>
      </c>
    </row>
    <row r="62" spans="1:26">
      <c r="B62" s="55"/>
      <c r="C62" s="6" t="s">
        <v>35</v>
      </c>
      <c r="D62" s="4">
        <v>7962.9211678178699</v>
      </c>
      <c r="E62" s="4">
        <v>1.64388762591194E-3</v>
      </c>
      <c r="F62" s="4">
        <v>5.9104815792233603E-2</v>
      </c>
      <c r="G62" s="4">
        <v>3.9974260578116698E-2</v>
      </c>
      <c r="H62" s="12">
        <f t="shared" si="12"/>
        <v>3.0927716089006452E-2</v>
      </c>
      <c r="N62" s="12">
        <f t="shared" si="13"/>
        <v>2.9815851134189497E-2</v>
      </c>
      <c r="O62" s="16">
        <f t="shared" si="8"/>
        <v>5.8328280150847793E-5</v>
      </c>
      <c r="Q62" s="4">
        <f t="shared" si="9"/>
        <v>6.6809539825722908E-3</v>
      </c>
      <c r="R62" s="4">
        <f t="shared" si="9"/>
        <v>0.35638139611496378</v>
      </c>
      <c r="S62" s="4">
        <f t="shared" si="9"/>
        <v>-0.28634206540200458</v>
      </c>
      <c r="T62" s="4">
        <f t="shared" si="9"/>
        <v>-3.042794100487356E-3</v>
      </c>
      <c r="V62" s="4">
        <f t="shared" si="10"/>
        <v>1.9919832937874586E-4</v>
      </c>
      <c r="W62" s="4">
        <f t="shared" si="10"/>
        <v>1.062581465355838E-2</v>
      </c>
      <c r="X62" s="4">
        <f t="shared" si="10"/>
        <v>-8.5375323954825205E-3</v>
      </c>
      <c r="Y62" s="4">
        <f t="shared" si="10"/>
        <v>-9.0723495932121045E-5</v>
      </c>
    </row>
    <row r="63" spans="1:26">
      <c r="B63" s="55"/>
      <c r="C63" s="6" t="s">
        <v>36</v>
      </c>
      <c r="D63" s="4">
        <v>7962.9211678178699</v>
      </c>
      <c r="E63" s="4">
        <v>3.61436810659009E-2</v>
      </c>
      <c r="F63" s="4">
        <v>5.9104815792233603E-2</v>
      </c>
      <c r="G63" s="4">
        <v>0.223213106593357</v>
      </c>
      <c r="H63" s="12">
        <f t="shared" si="12"/>
        <v>3.7970591067001762</v>
      </c>
      <c r="N63" s="12">
        <f t="shared" si="13"/>
        <v>3.6518767860688772</v>
      </c>
      <c r="O63" s="16">
        <f t="shared" si="8"/>
        <v>7.1441090611681253E-3</v>
      </c>
      <c r="Q63" s="4">
        <f t="shared" si="9"/>
        <v>6.6809539825722908E-3</v>
      </c>
      <c r="R63" s="4">
        <f t="shared" si="9"/>
        <v>0.34096054980220147</v>
      </c>
      <c r="S63" s="4">
        <f t="shared" si="9"/>
        <v>-0.28634206540200458</v>
      </c>
      <c r="T63" s="4">
        <f t="shared" si="9"/>
        <v>1.7185102676246178E-2</v>
      </c>
      <c r="V63" s="4">
        <f t="shared" si="10"/>
        <v>2.4398020757750164E-2</v>
      </c>
      <c r="W63" s="4">
        <f t="shared" si="10"/>
        <v>1.2451459167879408</v>
      </c>
      <c r="X63" s="4">
        <f t="shared" si="10"/>
        <v>-1.0456859415165967</v>
      </c>
      <c r="Y63" s="4">
        <f t="shared" si="10"/>
        <v>6.2757877529593553E-2</v>
      </c>
    </row>
    <row r="64" spans="1:26">
      <c r="B64" s="55"/>
      <c r="C64" s="6" t="s">
        <v>37</v>
      </c>
      <c r="D64" s="4">
        <v>7962.9211678178699</v>
      </c>
      <c r="E64" s="4">
        <v>0.13653850994642899</v>
      </c>
      <c r="F64" s="4">
        <v>0.22687341349221901</v>
      </c>
      <c r="G64" s="4">
        <v>4.6628355872029202E-2</v>
      </c>
      <c r="H64" s="12">
        <f t="shared" si="12"/>
        <v>11.501680070000008</v>
      </c>
      <c r="N64" s="12">
        <f t="shared" si="13"/>
        <v>11.021312262914888</v>
      </c>
      <c r="O64" s="16">
        <f t="shared" si="8"/>
        <v>2.1560819659584368E-2</v>
      </c>
      <c r="Q64" s="4">
        <f t="shared" si="9"/>
        <v>6.6809539825722908E-3</v>
      </c>
      <c r="R64" s="4">
        <f t="shared" si="9"/>
        <v>-3.2107362321038391E-2</v>
      </c>
      <c r="S64" s="4">
        <f t="shared" si="9"/>
        <v>0.18920868672913205</v>
      </c>
      <c r="T64" s="4">
        <f t="shared" si="9"/>
        <v>-7.7842361853951214E-2</v>
      </c>
      <c r="V64" s="4">
        <f t="shared" si="10"/>
        <v>7.3632880056094044E-2</v>
      </c>
      <c r="W64" s="4">
        <f t="shared" si="10"/>
        <v>-0.35386526607871183</v>
      </c>
      <c r="X64" s="4">
        <f t="shared" si="10"/>
        <v>2.0853280192978043</v>
      </c>
      <c r="Y64" s="4">
        <f t="shared" si="10"/>
        <v>-0.85792497727521067</v>
      </c>
    </row>
    <row r="65" spans="2:25">
      <c r="B65" s="55"/>
      <c r="C65" s="6" t="s">
        <v>38</v>
      </c>
      <c r="D65" s="4">
        <v>7962.9211678178699</v>
      </c>
      <c r="E65" s="4">
        <v>0.12282316194385701</v>
      </c>
      <c r="F65" s="4">
        <v>0.22687341349221901</v>
      </c>
      <c r="G65" s="4">
        <v>0.33797618041313798</v>
      </c>
      <c r="H65" s="12">
        <f t="shared" si="12"/>
        <v>74.993286900000257</v>
      </c>
      <c r="N65" s="12">
        <f t="shared" si="13"/>
        <v>68.97179855635278</v>
      </c>
      <c r="O65" s="16">
        <f t="shared" si="8"/>
        <v>0.13492844361869141</v>
      </c>
      <c r="Q65" s="4">
        <f t="shared" si="9"/>
        <v>6.6809539825722908E-3</v>
      </c>
      <c r="R65" s="4">
        <f t="shared" si="9"/>
        <v>-4.8161298370583694E-3</v>
      </c>
      <c r="S65" s="4">
        <f t="shared" si="9"/>
        <v>0.18920868672913205</v>
      </c>
      <c r="T65" s="4">
        <f t="shared" si="9"/>
        <v>-2.1269510629075672E-2</v>
      </c>
      <c r="V65" s="4">
        <f t="shared" si="10"/>
        <v>0.4607974122502389</v>
      </c>
      <c r="W65" s="4">
        <f t="shared" si="10"/>
        <v>-0.33217713694283002</v>
      </c>
      <c r="X65" s="4">
        <f t="shared" si="10"/>
        <v>13.050063426193756</v>
      </c>
      <c r="Y65" s="4">
        <f t="shared" si="10"/>
        <v>-1.4669964025008115</v>
      </c>
    </row>
    <row r="66" spans="2:25">
      <c r="B66" s="55"/>
      <c r="C66" s="6" t="s">
        <v>39</v>
      </c>
      <c r="D66" s="4">
        <v>7962.9211678178699</v>
      </c>
      <c r="E66" s="4">
        <v>0.15656397194409799</v>
      </c>
      <c r="F66" s="4">
        <v>0.22687341349221901</v>
      </c>
      <c r="G66" s="4">
        <v>2.3505862171590401E-2</v>
      </c>
      <c r="H66" s="12">
        <f t="shared" si="12"/>
        <v>6.6485055799999868</v>
      </c>
      <c r="N66" s="12">
        <f t="shared" si="13"/>
        <v>6.217460331567537</v>
      </c>
      <c r="O66" s="16">
        <f t="shared" si="8"/>
        <v>1.2163119758489917E-2</v>
      </c>
      <c r="Q66" s="4">
        <f t="shared" si="9"/>
        <v>6.6809539825722908E-3</v>
      </c>
      <c r="R66" s="4">
        <f t="shared" si="9"/>
        <v>-3.588931571193732E-2</v>
      </c>
      <c r="S66" s="4">
        <f t="shared" si="9"/>
        <v>0.18920868672913205</v>
      </c>
      <c r="T66" s="4">
        <f t="shared" si="9"/>
        <v>-2.440726030104523E-2</v>
      </c>
      <c r="V66" s="4">
        <f t="shared" si="10"/>
        <v>4.153856636367137E-2</v>
      </c>
      <c r="W66" s="4">
        <f t="shared" si="10"/>
        <v>-0.22314039676607383</v>
      </c>
      <c r="X66" s="4">
        <f t="shared" si="10"/>
        <v>1.1763975041263677</v>
      </c>
      <c r="Y66" s="4">
        <f t="shared" si="10"/>
        <v>-0.15175117272399186</v>
      </c>
    </row>
    <row r="67" spans="2:25">
      <c r="B67" s="55"/>
      <c r="C67" s="6" t="s">
        <v>40</v>
      </c>
      <c r="D67" s="4">
        <v>7962.9211678178699</v>
      </c>
      <c r="E67" s="4">
        <v>6.0934534753823901E-3</v>
      </c>
      <c r="F67" s="4">
        <v>0.214657259563002</v>
      </c>
      <c r="G67" s="4">
        <v>0.78705371106334998</v>
      </c>
      <c r="H67" s="12">
        <f t="shared" si="12"/>
        <v>8.1975838473772207</v>
      </c>
      <c r="N67" s="12">
        <f t="shared" si="13"/>
        <v>8.1521386725359921</v>
      </c>
      <c r="O67" s="16">
        <f t="shared" si="8"/>
        <v>1.5947900537207509E-2</v>
      </c>
      <c r="Q67" s="4">
        <f t="shared" si="9"/>
        <v>6.6809539825722908E-3</v>
      </c>
      <c r="R67" s="4">
        <f t="shared" si="9"/>
        <v>-4.5619898549915661E-3</v>
      </c>
      <c r="S67" s="4">
        <f t="shared" si="9"/>
        <v>1.1266743195072815E-2</v>
      </c>
      <c r="T67" s="4">
        <f t="shared" si="9"/>
        <v>-2.2570838991515518E-3</v>
      </c>
      <c r="V67" s="4">
        <f t="shared" si="10"/>
        <v>5.4464063330760926E-2</v>
      </c>
      <c r="W67" s="4">
        <f t="shared" si="10"/>
        <v>-3.7189973920593609E-2</v>
      </c>
      <c r="X67" s="4">
        <f t="shared" si="10"/>
        <v>9.1848052914084821E-2</v>
      </c>
      <c r="Y67" s="4">
        <f t="shared" si="10"/>
        <v>-1.8400060941431692E-2</v>
      </c>
    </row>
    <row r="68" spans="2:25">
      <c r="B68" s="55"/>
      <c r="C68" s="6" t="s">
        <v>41</v>
      </c>
      <c r="D68" s="4">
        <v>7962.9211678178699</v>
      </c>
      <c r="E68" s="4">
        <v>0.67956158880311901</v>
      </c>
      <c r="F68" s="4">
        <v>5.9104815792233603E-2</v>
      </c>
      <c r="G68" s="4">
        <v>0.35142142024519402</v>
      </c>
      <c r="H68" s="12">
        <f t="shared" si="12"/>
        <v>112.39638339022316</v>
      </c>
      <c r="N68" s="12">
        <f t="shared" si="13"/>
        <v>112.31670619637343</v>
      </c>
      <c r="O68" s="16">
        <f t="shared" si="8"/>
        <v>0.21972340400942969</v>
      </c>
      <c r="Q68" s="4">
        <f t="shared" si="9"/>
        <v>6.6809539825722908E-3</v>
      </c>
      <c r="R68" s="4">
        <f t="shared" si="9"/>
        <v>0.33427197730517549</v>
      </c>
      <c r="S68" s="4">
        <f t="shared" si="9"/>
        <v>-0.28634206540200458</v>
      </c>
      <c r="T68" s="4">
        <f t="shared" si="9"/>
        <v>-5.3192406165757822E-2</v>
      </c>
      <c r="V68" s="4">
        <f t="shared" si="10"/>
        <v>0.75038274557206297</v>
      </c>
      <c r="W68" s="4">
        <f t="shared" si="10"/>
        <v>37.544327464666203</v>
      </c>
      <c r="X68" s="4">
        <f t="shared" si="10"/>
        <v>-32.160997631419697</v>
      </c>
      <c r="Y68" s="4">
        <f t="shared" si="10"/>
        <v>-5.9743958551975842</v>
      </c>
    </row>
    <row r="69" spans="2:25">
      <c r="B69" s="55"/>
      <c r="C69" s="6" t="s">
        <v>42</v>
      </c>
      <c r="D69" s="4">
        <v>7962.9211678178699</v>
      </c>
      <c r="E69" s="4">
        <v>0.24598499296041401</v>
      </c>
      <c r="F69" s="4">
        <v>0.22687341349221901</v>
      </c>
      <c r="G69" s="4">
        <v>0.184693473309578</v>
      </c>
      <c r="H69" s="12">
        <f t="shared" si="12"/>
        <v>82.075999999999624</v>
      </c>
      <c r="N69" s="12">
        <f t="shared" si="13"/>
        <v>78.190186885163868</v>
      </c>
      <c r="O69" s="16">
        <f t="shared" si="8"/>
        <v>0.15296223157135638</v>
      </c>
      <c r="Q69" s="4">
        <f t="shared" si="9"/>
        <v>6.6809539825722908E-3</v>
      </c>
      <c r="R69" s="4">
        <f t="shared" si="9"/>
        <v>-5.9069562187555213E-2</v>
      </c>
      <c r="S69" s="4">
        <f t="shared" si="9"/>
        <v>0.18920868672913205</v>
      </c>
      <c r="T69" s="4">
        <f t="shared" si="9"/>
        <v>-3.9020082071516082E-2</v>
      </c>
      <c r="V69" s="4">
        <f t="shared" si="10"/>
        <v>0.5223850404685072</v>
      </c>
      <c r="W69" s="4">
        <f t="shared" si="10"/>
        <v>-4.6186601066697515</v>
      </c>
      <c r="X69" s="4">
        <f t="shared" si="10"/>
        <v>14.794262575647259</v>
      </c>
      <c r="Y69" s="4">
        <f t="shared" si="10"/>
        <v>-3.0509875094462746</v>
      </c>
    </row>
    <row r="70" spans="2:25">
      <c r="B70" s="55"/>
      <c r="C70" s="6" t="s">
        <v>43</v>
      </c>
      <c r="D70" s="4">
        <v>7962.9211678178699</v>
      </c>
      <c r="E70" s="4">
        <v>1.8172752566669802E-2</v>
      </c>
      <c r="F70" s="4">
        <v>0.214657259563002</v>
      </c>
      <c r="G70" s="4">
        <v>0.21294628893664899</v>
      </c>
      <c r="H70" s="12">
        <f t="shared" si="12"/>
        <v>6.6146791955861612</v>
      </c>
      <c r="N70" s="12">
        <f t="shared" si="13"/>
        <v>6.5469975023260831</v>
      </c>
      <c r="O70" s="16">
        <f t="shared" si="8"/>
        <v>1.2807788137387253E-2</v>
      </c>
      <c r="Q70" s="4">
        <f t="shared" si="9"/>
        <v>6.6809539825722908E-3</v>
      </c>
      <c r="R70" s="4">
        <f t="shared" si="9"/>
        <v>-5.7295323110269081E-3</v>
      </c>
      <c r="S70" s="4">
        <f t="shared" si="9"/>
        <v>1.1266743195072815E-2</v>
      </c>
      <c r="T70" s="4">
        <f t="shared" si="9"/>
        <v>8.3867189533304298E-3</v>
      </c>
      <c r="V70" s="4">
        <f t="shared" si="10"/>
        <v>4.3740189037056287E-2</v>
      </c>
      <c r="W70" s="4">
        <f t="shared" si="10"/>
        <v>-3.7511233729789761E-2</v>
      </c>
      <c r="X70" s="4">
        <f t="shared" si="10"/>
        <v>7.3763339557491106E-2</v>
      </c>
      <c r="Y70" s="4">
        <f t="shared" si="10"/>
        <v>5.4907828040165148E-2</v>
      </c>
    </row>
    <row r="71" spans="2:25">
      <c r="B71" s="55"/>
      <c r="C71" s="6" t="s">
        <v>44</v>
      </c>
      <c r="D71" s="4">
        <v>7962.9211678178699</v>
      </c>
      <c r="E71" s="4">
        <v>0.67956158880311901</v>
      </c>
      <c r="F71" s="4">
        <v>5.9104815792233603E-2</v>
      </c>
      <c r="G71" s="4">
        <v>1.5072262270818201E-2</v>
      </c>
      <c r="H71" s="12">
        <f t="shared" si="12"/>
        <v>4.8206161353707238</v>
      </c>
      <c r="N71" s="12">
        <f t="shared" si="13"/>
        <v>4.6984304629717606</v>
      </c>
      <c r="O71" s="16">
        <f t="shared" si="8"/>
        <v>9.1914655422746846E-3</v>
      </c>
      <c r="Q71" s="4">
        <f t="shared" si="9"/>
        <v>6.6809539825722908E-3</v>
      </c>
      <c r="R71" s="4">
        <f t="shared" si="9"/>
        <v>0.33427197730517549</v>
      </c>
      <c r="S71" s="4">
        <f t="shared" si="9"/>
        <v>-0.28634206540200458</v>
      </c>
      <c r="T71" s="4">
        <f t="shared" si="9"/>
        <v>-3.0427853943990613E-3</v>
      </c>
      <c r="V71" s="4">
        <f t="shared" si="10"/>
        <v>3.1389997713430158E-2</v>
      </c>
      <c r="W71" s="4">
        <f t="shared" si="10"/>
        <v>1.5705536410884415</v>
      </c>
      <c r="X71" s="4">
        <f t="shared" si="10"/>
        <v>-1.3453582829150306</v>
      </c>
      <c r="Y71" s="4">
        <f t="shared" si="10"/>
        <v>-1.4296315589330092E-2</v>
      </c>
    </row>
    <row r="72" spans="2:25">
      <c r="B72" s="55"/>
      <c r="C72" s="6" t="s">
        <v>45</v>
      </c>
      <c r="D72" s="4">
        <v>7962.9211678178699</v>
      </c>
      <c r="E72" s="4">
        <v>0.15230330520049101</v>
      </c>
      <c r="F72" s="4">
        <v>0.22687341349221901</v>
      </c>
      <c r="G72" s="4">
        <v>0.38750202749530499</v>
      </c>
      <c r="H72" s="12">
        <f t="shared" si="12"/>
        <v>106.62015979999957</v>
      </c>
      <c r="N72" s="12">
        <f t="shared" si="13"/>
        <v>96.675592586478317</v>
      </c>
      <c r="O72" s="16">
        <f t="shared" si="8"/>
        <v>0.18912493970924227</v>
      </c>
      <c r="Q72" s="4">
        <f t="shared" si="9"/>
        <v>6.6809539825722908E-3</v>
      </c>
      <c r="R72" s="4">
        <f t="shared" si="9"/>
        <v>-4.8975511736189858E-2</v>
      </c>
      <c r="S72" s="4">
        <f t="shared" si="9"/>
        <v>0.18920868672913205</v>
      </c>
      <c r="T72" s="4">
        <f t="shared" si="9"/>
        <v>5.2212345328530252E-2</v>
      </c>
      <c r="V72" s="4">
        <f t="shared" si="10"/>
        <v>0.64588518530816852</v>
      </c>
      <c r="W72" s="4">
        <f t="shared" si="10"/>
        <v>-4.7347366193221783</v>
      </c>
      <c r="X72" s="4">
        <f t="shared" si="10"/>
        <v>18.291861912048176</v>
      </c>
      <c r="Y72" s="4">
        <f t="shared" si="10"/>
        <v>5.0476594249655049</v>
      </c>
    </row>
    <row r="73" spans="2:25">
      <c r="B73" s="55"/>
      <c r="C73" s="6" t="s">
        <v>46</v>
      </c>
      <c r="D73" s="4">
        <v>7962.9211678178699</v>
      </c>
      <c r="E73" s="4">
        <v>6.1411580536276399E-2</v>
      </c>
      <c r="F73" s="4">
        <v>0.22687341349221901</v>
      </c>
      <c r="G73" s="4">
        <v>1.9694100738359501E-2</v>
      </c>
      <c r="H73" s="12">
        <f t="shared" si="12"/>
        <v>2.1849547719999922</v>
      </c>
      <c r="N73" s="12">
        <f t="shared" si="13"/>
        <v>2.0249890757689109</v>
      </c>
      <c r="O73" s="16">
        <f t="shared" si="8"/>
        <v>3.9614542473488286E-3</v>
      </c>
      <c r="Q73" s="4">
        <f t="shared" si="9"/>
        <v>6.6809539825722908E-3</v>
      </c>
      <c r="R73" s="4">
        <f t="shared" si="9"/>
        <v>-4.8161444055607738E-3</v>
      </c>
      <c r="S73" s="4">
        <f t="shared" si="9"/>
        <v>0.18920868672913205</v>
      </c>
      <c r="T73" s="4">
        <f t="shared" si="9"/>
        <v>-3.7034917168848214E-2</v>
      </c>
      <c r="V73" s="4">
        <f t="shared" si="10"/>
        <v>1.3528858830423688E-2</v>
      </c>
      <c r="W73" s="4">
        <f t="shared" si="10"/>
        <v>-9.7526398085861221E-3</v>
      </c>
      <c r="X73" s="4">
        <f t="shared" si="10"/>
        <v>0.38314552366707449</v>
      </c>
      <c r="Y73" s="4">
        <f t="shared" si="10"/>
        <v>-7.4995302688924112E-2</v>
      </c>
    </row>
    <row r="74" spans="2:25">
      <c r="B74" s="55"/>
      <c r="C74" s="6" t="s">
        <v>47</v>
      </c>
      <c r="D74" s="4">
        <v>7962.9211678178699</v>
      </c>
      <c r="E74" s="4">
        <v>1.50246480925485E-2</v>
      </c>
      <c r="F74" s="4">
        <v>0.49936451115254499</v>
      </c>
      <c r="G74" s="4">
        <v>0.35001266596028402</v>
      </c>
      <c r="H74" s="12">
        <f t="shared" si="12"/>
        <v>20.91116169432</v>
      </c>
      <c r="N74" s="12">
        <f t="shared" si="13"/>
        <v>20.620379731274976</v>
      </c>
      <c r="O74" s="16">
        <f t="shared" si="8"/>
        <v>4.0339324219508498E-2</v>
      </c>
      <c r="Q74" s="4">
        <f t="shared" si="9"/>
        <v>6.6809539825722908E-3</v>
      </c>
      <c r="R74" s="4">
        <f t="shared" si="9"/>
        <v>-6.3255260869237162E-3</v>
      </c>
      <c r="S74" s="4">
        <f t="shared" si="9"/>
        <v>-4.2957156103365479E-2</v>
      </c>
      <c r="T74" s="4">
        <f t="shared" si="9"/>
        <v>7.0673746986404939E-2</v>
      </c>
      <c r="V74" s="4">
        <f t="shared" si="10"/>
        <v>0.13776380808781449</v>
      </c>
      <c r="W74" s="4">
        <f t="shared" si="10"/>
        <v>-0.13043474991245291</v>
      </c>
      <c r="X74" s="4">
        <f t="shared" si="10"/>
        <v>-0.88579287102705262</v>
      </c>
      <c r="Y74" s="4">
        <f t="shared" si="10"/>
        <v>1.4573194998917203</v>
      </c>
    </row>
    <row r="75" spans="2:25">
      <c r="B75" s="55"/>
      <c r="C75" s="6" t="s">
        <v>48</v>
      </c>
      <c r="D75" s="4">
        <v>7962.9211678178699</v>
      </c>
      <c r="E75" s="4">
        <v>0.171911125879672</v>
      </c>
      <c r="F75" s="4">
        <v>5.9104815792233603E-2</v>
      </c>
      <c r="G75" s="4">
        <v>7.4982893936070397E-2</v>
      </c>
      <c r="H75" s="12">
        <f t="shared" si="12"/>
        <v>6.066824987844547</v>
      </c>
      <c r="N75" s="12">
        <f t="shared" si="13"/>
        <v>6.0562507006556103</v>
      </c>
      <c r="O75" s="16">
        <f t="shared" si="8"/>
        <v>1.1847747895633276E-2</v>
      </c>
      <c r="Q75" s="4">
        <f t="shared" si="9"/>
        <v>6.6809539825722908E-3</v>
      </c>
      <c r="R75" s="4">
        <f t="shared" si="9"/>
        <v>2.2687844840738158E-2</v>
      </c>
      <c r="S75" s="4">
        <f t="shared" si="9"/>
        <v>-0.28634206540200458</v>
      </c>
      <c r="T75" s="4">
        <f t="shared" si="9"/>
        <v>0.26046326083020555</v>
      </c>
      <c r="V75" s="4">
        <f t="shared" si="10"/>
        <v>4.0461532238001328E-2</v>
      </c>
      <c r="W75" s="4">
        <f t="shared" si="10"/>
        <v>0.13740327621308623</v>
      </c>
      <c r="X75" s="4">
        <f t="shared" si="10"/>
        <v>-1.7341593342180648</v>
      </c>
      <c r="Y75" s="4">
        <f t="shared" si="10"/>
        <v>1.5774308058979774</v>
      </c>
    </row>
    <row r="76" spans="2:25">
      <c r="B76" s="55"/>
      <c r="C76" s="6" t="s">
        <v>49</v>
      </c>
      <c r="D76" s="4">
        <v>7962.9211678178699</v>
      </c>
      <c r="E76" s="4">
        <v>5.8889150321105498E-2</v>
      </c>
      <c r="F76" s="4">
        <v>0.49936451115254499</v>
      </c>
      <c r="G76" s="4">
        <v>3.4848049192663502E-2</v>
      </c>
      <c r="H76" s="12">
        <f t="shared" si="12"/>
        <v>8.1602572547999888</v>
      </c>
      <c r="N76" s="12">
        <f t="shared" si="13"/>
        <v>8.1250329764526779</v>
      </c>
      <c r="O76" s="16">
        <f t="shared" si="8"/>
        <v>1.5894874090713804E-2</v>
      </c>
      <c r="Q76" s="4">
        <f t="shared" si="9"/>
        <v>6.6809539825722908E-3</v>
      </c>
      <c r="R76" s="4">
        <f t="shared" si="9"/>
        <v>-8.9606543883773426E-2</v>
      </c>
      <c r="S76" s="4">
        <f t="shared" si="9"/>
        <v>-4.2957156103365479E-2</v>
      </c>
      <c r="T76" s="4">
        <f t="shared" si="9"/>
        <v>0.13454080874768248</v>
      </c>
      <c r="V76" s="4">
        <f t="shared" si="10"/>
        <v>5.4282971422562713E-2</v>
      </c>
      <c r="W76" s="4">
        <f t="shared" si="10"/>
        <v>-0.72805612396161312</v>
      </c>
      <c r="X76" s="4">
        <f t="shared" si="10"/>
        <v>-0.34902830991446993</v>
      </c>
      <c r="Y76" s="4">
        <f t="shared" si="10"/>
        <v>1.093148507753533</v>
      </c>
    </row>
    <row r="77" spans="2:25">
      <c r="B77" s="55"/>
      <c r="C77" s="6" t="s">
        <v>50</v>
      </c>
      <c r="D77" s="4">
        <v>7962.9211678178699</v>
      </c>
      <c r="E77" s="4">
        <v>7.6819531196637605E-2</v>
      </c>
      <c r="F77" s="4">
        <v>0.49936451115254499</v>
      </c>
      <c r="G77" s="4">
        <v>2.01343447124404E-2</v>
      </c>
      <c r="H77" s="12">
        <f t="shared" si="12"/>
        <v>6.1503416747999822</v>
      </c>
      <c r="N77" s="12">
        <f t="shared" si="13"/>
        <v>5.7337065003330432</v>
      </c>
      <c r="O77" s="16">
        <f t="shared" si="8"/>
        <v>1.1216759754702002E-2</v>
      </c>
      <c r="Q77" s="4">
        <f t="shared" si="9"/>
        <v>6.6809539825722908E-3</v>
      </c>
      <c r="R77" s="4">
        <f t="shared" si="9"/>
        <v>-0.10501678955350835</v>
      </c>
      <c r="S77" s="4">
        <f t="shared" si="9"/>
        <v>-4.2957156103365479E-2</v>
      </c>
      <c r="T77" s="4">
        <f t="shared" si="9"/>
        <v>0.28326325294468546</v>
      </c>
      <c r="V77" s="4">
        <f t="shared" si="10"/>
        <v>3.8306629278300676E-2</v>
      </c>
      <c r="W77" s="4">
        <f t="shared" si="10"/>
        <v>-0.60213544890705806</v>
      </c>
      <c r="X77" s="4">
        <f t="shared" si="10"/>
        <v>-0.24630372518568791</v>
      </c>
      <c r="Y77" s="4">
        <f t="shared" si="10"/>
        <v>1.624148354714426</v>
      </c>
    </row>
    <row r="78" spans="2:25">
      <c r="B78" s="55"/>
      <c r="C78" s="6" t="s">
        <v>51</v>
      </c>
      <c r="D78" s="4">
        <v>7962.9211678178699</v>
      </c>
      <c r="E78" s="4">
        <v>2.4476006524191799E-2</v>
      </c>
      <c r="F78" s="4">
        <v>0.49936451115254499</v>
      </c>
      <c r="G78" s="4">
        <v>0.59500494013461203</v>
      </c>
      <c r="H78" s="12">
        <f t="shared" si="12"/>
        <v>57.909687690960027</v>
      </c>
      <c r="N78" s="12">
        <f t="shared" si="13"/>
        <v>60.160150684427855</v>
      </c>
      <c r="O78" s="16">
        <f t="shared" si="8"/>
        <v>0.11769035561808099</v>
      </c>
      <c r="Q78" s="4">
        <f t="shared" si="9"/>
        <v>6.6809539825722908E-3</v>
      </c>
      <c r="R78" s="4">
        <f t="shared" si="9"/>
        <v>1.0869654563094855E-5</v>
      </c>
      <c r="S78" s="4">
        <f t="shared" si="9"/>
        <v>-4.2957156103365479E-2</v>
      </c>
      <c r="T78" s="4">
        <f t="shared" si="9"/>
        <v>-3.9507226006097129E-2</v>
      </c>
      <c r="V78" s="4">
        <f t="shared" si="10"/>
        <v>0.40192719830727741</v>
      </c>
      <c r="W78" s="4">
        <f t="shared" si="10"/>
        <v>6.5392005640346534E-4</v>
      </c>
      <c r="X78" s="4">
        <f t="shared" si="10"/>
        <v>-2.584308984152957</v>
      </c>
      <c r="Y78" s="4">
        <f t="shared" si="10"/>
        <v>-2.3767606696505501</v>
      </c>
    </row>
    <row r="79" spans="2:25">
      <c r="B79" s="55"/>
      <c r="C79" s="6" t="s">
        <v>52</v>
      </c>
      <c r="D79" s="4">
        <v>7962.9211678178699</v>
      </c>
      <c r="E79" s="4">
        <v>0.171911125879672</v>
      </c>
      <c r="F79" s="4">
        <v>5.9104815792233603E-2</v>
      </c>
      <c r="G79" s="4">
        <v>3.2089802547850897E-2</v>
      </c>
      <c r="H79" s="12">
        <f t="shared" si="12"/>
        <v>2.5963683946139002</v>
      </c>
      <c r="N79" s="12">
        <f t="shared" si="13"/>
        <v>2.685173359195197</v>
      </c>
      <c r="O79" s="16">
        <f t="shared" si="8"/>
        <v>5.252962367025449E-3</v>
      </c>
      <c r="Q79" s="4">
        <f t="shared" si="9"/>
        <v>6.6809539825722908E-3</v>
      </c>
      <c r="R79" s="4">
        <f t="shared" si="9"/>
        <v>2.2687844840738158E-2</v>
      </c>
      <c r="S79" s="4">
        <f t="shared" si="9"/>
        <v>-0.28634206540200458</v>
      </c>
      <c r="T79" s="4">
        <f t="shared" si="9"/>
        <v>0.19008292379887681</v>
      </c>
      <c r="V79" s="4">
        <f t="shared" si="10"/>
        <v>1.7939519648012166E-2</v>
      </c>
      <c r="W79" s="4">
        <f t="shared" si="10"/>
        <v>6.0920796543904296E-2</v>
      </c>
      <c r="X79" s="4">
        <f t="shared" si="10"/>
        <v>-0.76887808563439142</v>
      </c>
      <c r="Y79" s="4">
        <f t="shared" si="10"/>
        <v>0.51040560302267468</v>
      </c>
    </row>
    <row r="80" spans="2:25">
      <c r="B80" s="55"/>
      <c r="C80" s="6" t="s">
        <v>53</v>
      </c>
      <c r="D80" s="4">
        <v>7962.9211678178699</v>
      </c>
      <c r="E80" s="4">
        <v>0.11429960022327899</v>
      </c>
      <c r="F80" s="4">
        <v>5.9104815792233603E-2</v>
      </c>
      <c r="G80" s="4">
        <v>1.6055235713751601E-2</v>
      </c>
      <c r="H80" s="12">
        <f t="shared" si="12"/>
        <v>0.86368759475527546</v>
      </c>
      <c r="N80" s="12">
        <f t="shared" si="13"/>
        <v>0.84351202247571522</v>
      </c>
      <c r="O80" s="16">
        <f t="shared" si="8"/>
        <v>1.6501492892535259E-3</v>
      </c>
      <c r="Q80" s="4">
        <f t="shared" si="9"/>
        <v>6.6809539825722908E-3</v>
      </c>
      <c r="R80" s="4">
        <f t="shared" si="9"/>
        <v>0.33016554953670507</v>
      </c>
      <c r="S80" s="4">
        <f t="shared" si="9"/>
        <v>-0.28634206540200458</v>
      </c>
      <c r="T80" s="4">
        <f t="shared" si="9"/>
        <v>-3.0427876733982728E-3</v>
      </c>
      <c r="V80" s="4">
        <f t="shared" si="10"/>
        <v>5.635465005906737E-3</v>
      </c>
      <c r="W80" s="4">
        <f t="shared" si="10"/>
        <v>0.27849861044151203</v>
      </c>
      <c r="X80" s="4">
        <f t="shared" si="10"/>
        <v>-0.2415329747071184</v>
      </c>
      <c r="Y80" s="4">
        <f t="shared" si="10"/>
        <v>-2.5666279843523532E-3</v>
      </c>
    </row>
    <row r="81" spans="2:26">
      <c r="B81" s="31"/>
      <c r="D81" s="54" t="s">
        <v>3</v>
      </c>
      <c r="E81" s="54"/>
      <c r="F81" s="54"/>
      <c r="G81" s="54"/>
      <c r="H81" s="34" t="s">
        <v>4</v>
      </c>
      <c r="N81" s="33" t="s">
        <v>7</v>
      </c>
      <c r="O81" s="5" t="s">
        <v>25</v>
      </c>
      <c r="Q81" s="54" t="s">
        <v>9</v>
      </c>
      <c r="R81" s="54"/>
      <c r="S81" s="54"/>
      <c r="T81" s="54"/>
      <c r="V81" s="54" t="s">
        <v>26</v>
      </c>
      <c r="W81" s="54"/>
      <c r="X81" s="54"/>
      <c r="Y81" s="54"/>
    </row>
    <row r="82" spans="2:26">
      <c r="D82" s="33"/>
      <c r="E82" s="33"/>
      <c r="F82" s="33"/>
      <c r="G82" s="33"/>
      <c r="H82" s="13">
        <f>SUM(H59:H80)</f>
        <v>527.42849611327529</v>
      </c>
      <c r="V82" s="4">
        <f>SUM(V59:V80)</f>
        <v>3.3907289843296851</v>
      </c>
      <c r="W82" s="4">
        <f t="shared" ref="W82:Y82" si="14">SUM(W59:W80)</f>
        <v>30.665456969141999</v>
      </c>
      <c r="X82" s="4">
        <f t="shared" si="14"/>
        <v>7.2015966263533926</v>
      </c>
      <c r="Y82" s="4">
        <f t="shared" si="14"/>
        <v>-9.0845795295712133</v>
      </c>
      <c r="Z82" s="18">
        <f>SUM(V82:Y82)</f>
        <v>32.173203050253861</v>
      </c>
    </row>
    <row r="83" spans="2:26">
      <c r="D83" s="33"/>
      <c r="E83" s="33"/>
      <c r="F83" s="33"/>
      <c r="G83" s="33"/>
      <c r="H83" s="8" t="s">
        <v>0</v>
      </c>
      <c r="V83" s="52" t="s">
        <v>12</v>
      </c>
      <c r="W83" s="52"/>
      <c r="X83" s="52"/>
      <c r="Y83" s="52"/>
      <c r="Z83" s="33" t="s">
        <v>5</v>
      </c>
    </row>
  </sheetData>
  <mergeCells count="20">
    <mergeCell ref="D57:G57"/>
    <mergeCell ref="Q57:T57"/>
    <mergeCell ref="V57:Y57"/>
    <mergeCell ref="D1:G1"/>
    <mergeCell ref="Q1:T1"/>
    <mergeCell ref="V1:Y1"/>
    <mergeCell ref="D25:G25"/>
    <mergeCell ref="D29:G29"/>
    <mergeCell ref="Q29:T29"/>
    <mergeCell ref="V29:Y29"/>
    <mergeCell ref="B31:B52"/>
    <mergeCell ref="D53:G53"/>
    <mergeCell ref="Q53:T53"/>
    <mergeCell ref="V53:Y53"/>
    <mergeCell ref="V55:Y55"/>
    <mergeCell ref="B60:B80"/>
    <mergeCell ref="D81:G81"/>
    <mergeCell ref="Q81:T81"/>
    <mergeCell ref="V81:Y81"/>
    <mergeCell ref="V83:Y83"/>
  </mergeCells>
  <pageMargins left="0.7" right="0.7" top="0.75" bottom="0.75" header="0.3" footer="0.3"/>
  <pageSetup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7"/>
  <sheetViews>
    <sheetView workbookViewId="0">
      <pane xSplit="3" ySplit="2" topLeftCell="V3" activePane="bottomRight" state="frozen"/>
      <selection pane="topRight" activeCell="D1" sqref="D1"/>
      <selection pane="bottomLeft" activeCell="A3" sqref="A3"/>
      <selection pane="bottomRight" activeCell="AF16" sqref="AF16"/>
    </sheetView>
  </sheetViews>
  <sheetFormatPr baseColWidth="10" defaultRowHeight="16"/>
  <cols>
    <col min="1" max="1" width="5.1640625" bestFit="1" customWidth="1"/>
    <col min="2" max="2" width="3.6640625" bestFit="1" customWidth="1"/>
    <col min="3" max="3" width="29" bestFit="1" customWidth="1"/>
    <col min="9" max="9" width="5.33203125" customWidth="1"/>
    <col min="12" max="12" width="4.6640625" customWidth="1"/>
    <col min="22" max="22" width="10.83203125" customWidth="1"/>
  </cols>
  <sheetData>
    <row r="1" spans="1:32">
      <c r="D1" s="52" t="s">
        <v>23</v>
      </c>
      <c r="E1" s="52"/>
      <c r="F1" s="52"/>
      <c r="G1" s="52"/>
      <c r="Q1" s="52" t="s">
        <v>23</v>
      </c>
      <c r="R1" s="52"/>
      <c r="S1" s="52"/>
      <c r="T1" s="52"/>
      <c r="V1" s="52" t="s">
        <v>23</v>
      </c>
      <c r="W1" s="52"/>
      <c r="X1" s="52"/>
      <c r="Y1" s="52"/>
    </row>
    <row r="2" spans="1:32">
      <c r="D2" s="33" t="s">
        <v>28</v>
      </c>
      <c r="E2" s="33" t="s">
        <v>29</v>
      </c>
      <c r="F2" s="33" t="s">
        <v>30</v>
      </c>
      <c r="G2" s="33" t="s">
        <v>31</v>
      </c>
      <c r="J2" s="33" t="s">
        <v>5</v>
      </c>
      <c r="K2" s="33" t="s">
        <v>11</v>
      </c>
      <c r="M2" s="33" t="s">
        <v>6</v>
      </c>
      <c r="N2" s="33" t="s">
        <v>7</v>
      </c>
      <c r="O2" s="5" t="s">
        <v>25</v>
      </c>
      <c r="Q2" s="33" t="s">
        <v>28</v>
      </c>
      <c r="R2" s="33" t="s">
        <v>29</v>
      </c>
      <c r="S2" s="33" t="s">
        <v>30</v>
      </c>
      <c r="T2" s="33" t="s">
        <v>31</v>
      </c>
      <c r="V2" s="33" t="s">
        <v>28</v>
      </c>
      <c r="W2" s="33" t="s">
        <v>29</v>
      </c>
      <c r="X2" s="33" t="s">
        <v>30</v>
      </c>
      <c r="Y2" s="33" t="s">
        <v>31</v>
      </c>
    </row>
    <row r="3" spans="1:32">
      <c r="D3" s="52" t="s">
        <v>23</v>
      </c>
      <c r="E3" s="52"/>
      <c r="F3" s="52"/>
      <c r="G3" s="52"/>
      <c r="J3" s="33"/>
      <c r="K3" s="33"/>
      <c r="M3" s="33"/>
      <c r="N3" s="33"/>
      <c r="O3" s="5"/>
      <c r="Q3" s="52" t="s">
        <v>23</v>
      </c>
      <c r="R3" s="52"/>
      <c r="S3" s="52"/>
      <c r="T3" s="52"/>
      <c r="V3" s="52" t="s">
        <v>23</v>
      </c>
      <c r="W3" s="52"/>
      <c r="X3" s="52"/>
      <c r="Y3" s="52"/>
    </row>
    <row r="4" spans="1:32">
      <c r="D4" s="33" t="s">
        <v>28</v>
      </c>
      <c r="E4" s="33" t="s">
        <v>29</v>
      </c>
      <c r="F4" s="33" t="s">
        <v>30</v>
      </c>
      <c r="G4" s="33" t="s">
        <v>31</v>
      </c>
      <c r="J4" s="33"/>
      <c r="K4" s="33"/>
      <c r="M4" s="33"/>
      <c r="N4" s="33"/>
      <c r="O4" s="5"/>
      <c r="Q4" s="33" t="s">
        <v>28</v>
      </c>
      <c r="R4" s="33" t="s">
        <v>29</v>
      </c>
      <c r="S4" s="33" t="s">
        <v>30</v>
      </c>
      <c r="T4" s="33" t="s">
        <v>31</v>
      </c>
      <c r="V4" s="33" t="s">
        <v>28</v>
      </c>
      <c r="W4" s="33" t="s">
        <v>29</v>
      </c>
      <c r="X4" s="33" t="s">
        <v>30</v>
      </c>
      <c r="Y4" s="33" t="s">
        <v>31</v>
      </c>
    </row>
    <row r="5" spans="1:32" ht="16" customHeight="1">
      <c r="A5">
        <v>2003</v>
      </c>
      <c r="B5" s="55" t="s">
        <v>54</v>
      </c>
      <c r="C5" t="s">
        <v>32</v>
      </c>
      <c r="D5" s="32">
        <v>7909.8985758996096</v>
      </c>
      <c r="E5" s="32">
        <v>0.168054744834221</v>
      </c>
      <c r="F5" s="32">
        <v>0.52128320225361802</v>
      </c>
      <c r="G5" s="32">
        <v>9.2587845205915099E-3</v>
      </c>
      <c r="H5" s="15">
        <f>PRODUCT(D5:G5)</f>
        <v>6.415779078832518</v>
      </c>
      <c r="J5" s="19"/>
      <c r="K5" s="19"/>
      <c r="L5" s="9"/>
      <c r="M5" s="9"/>
      <c r="N5" s="8"/>
      <c r="O5" s="8"/>
      <c r="P5" s="9"/>
      <c r="Q5" s="8"/>
      <c r="R5" s="8"/>
      <c r="S5" s="8"/>
      <c r="T5" s="8"/>
      <c r="U5" s="9"/>
      <c r="V5" s="8"/>
      <c r="W5" s="8"/>
      <c r="X5" s="8"/>
      <c r="Y5" s="8"/>
      <c r="Z5" s="9"/>
    </row>
    <row r="6" spans="1:32">
      <c r="B6" s="55"/>
      <c r="C6" t="s">
        <v>33</v>
      </c>
      <c r="D6" s="32">
        <v>7909.8985758996096</v>
      </c>
      <c r="E6" s="32">
        <v>7.2489944688655897E-2</v>
      </c>
      <c r="F6" s="32">
        <v>7.8700890618084995E-2</v>
      </c>
      <c r="G6" s="32">
        <v>3.6152202418159501E-2</v>
      </c>
      <c r="H6" s="15">
        <f t="shared" ref="H6" si="0">PRODUCT(D6:G6)</f>
        <v>1.6314098880069416</v>
      </c>
      <c r="J6" s="8"/>
      <c r="K6" s="8"/>
      <c r="L6" s="9"/>
      <c r="M6" s="8"/>
      <c r="N6" s="8"/>
      <c r="O6" s="8"/>
      <c r="P6" s="9"/>
      <c r="Q6" s="8"/>
      <c r="R6" s="8"/>
      <c r="S6" s="8"/>
      <c r="T6" s="8"/>
      <c r="U6" s="9"/>
      <c r="V6" s="8"/>
      <c r="W6" s="8"/>
      <c r="X6" s="8"/>
      <c r="Y6" s="8"/>
      <c r="Z6" s="9"/>
    </row>
    <row r="7" spans="1:32">
      <c r="D7" s="54" t="s">
        <v>3</v>
      </c>
      <c r="E7" s="54"/>
      <c r="F7" s="54"/>
      <c r="G7" s="54"/>
      <c r="H7" s="34" t="s">
        <v>4</v>
      </c>
      <c r="J7" s="9"/>
      <c r="K7" s="9"/>
      <c r="L7" s="9"/>
      <c r="M7" s="9"/>
      <c r="N7" s="8"/>
      <c r="O7" s="36"/>
      <c r="P7" s="9"/>
      <c r="Q7" s="56"/>
      <c r="R7" s="56"/>
      <c r="S7" s="56"/>
      <c r="T7" s="56"/>
      <c r="U7" s="9"/>
      <c r="V7" s="56"/>
      <c r="W7" s="56"/>
      <c r="X7" s="56"/>
      <c r="Y7" s="56"/>
      <c r="Z7" s="9"/>
    </row>
    <row r="8" spans="1:32">
      <c r="H8" s="13">
        <f>SUM(H5:H6)</f>
        <v>8.0471889668394603</v>
      </c>
      <c r="J8" s="9"/>
      <c r="K8" s="9"/>
      <c r="L8" s="9"/>
      <c r="M8" s="9"/>
      <c r="N8" s="9"/>
      <c r="O8" s="9"/>
      <c r="P8" s="9"/>
      <c r="Q8" s="9"/>
      <c r="R8" s="9"/>
      <c r="S8" s="9"/>
      <c r="T8" s="9"/>
      <c r="U8" s="9"/>
      <c r="V8" s="8"/>
      <c r="W8" s="8"/>
      <c r="X8" s="8"/>
      <c r="Y8" s="8"/>
      <c r="Z8" s="19"/>
    </row>
    <row r="9" spans="1:32">
      <c r="H9" s="8" t="s">
        <v>0</v>
      </c>
      <c r="J9" s="9"/>
      <c r="K9" s="9"/>
      <c r="L9" s="9"/>
      <c r="M9" s="9"/>
      <c r="N9" s="9"/>
      <c r="O9" s="9"/>
      <c r="P9" s="9"/>
      <c r="Q9" s="9"/>
      <c r="R9" s="9"/>
      <c r="S9" s="9"/>
      <c r="T9" s="9"/>
      <c r="U9" s="9"/>
      <c r="V9" s="57"/>
      <c r="W9" s="57"/>
      <c r="X9" s="57"/>
      <c r="Y9" s="57"/>
      <c r="Z9" s="8"/>
    </row>
    <row r="11" spans="1:32">
      <c r="D11" s="52" t="s">
        <v>23</v>
      </c>
      <c r="E11" s="52"/>
      <c r="F11" s="52"/>
      <c r="G11" s="52"/>
      <c r="J11" s="33"/>
      <c r="K11" s="33"/>
      <c r="M11" s="33"/>
      <c r="N11" s="33"/>
      <c r="O11" s="5"/>
      <c r="Q11" s="52" t="s">
        <v>23</v>
      </c>
      <c r="R11" s="52"/>
      <c r="S11" s="52"/>
      <c r="T11" s="52"/>
      <c r="V11" s="52" t="s">
        <v>23</v>
      </c>
      <c r="W11" s="52"/>
      <c r="X11" s="52"/>
      <c r="Y11" s="52"/>
      <c r="AB11" s="52" t="s">
        <v>23</v>
      </c>
      <c r="AC11" s="52"/>
      <c r="AD11" s="52"/>
      <c r="AE11" s="52"/>
    </row>
    <row r="12" spans="1:32">
      <c r="D12" s="33" t="s">
        <v>28</v>
      </c>
      <c r="E12" s="33" t="s">
        <v>29</v>
      </c>
      <c r="F12" s="33" t="s">
        <v>30</v>
      </c>
      <c r="G12" s="33" t="s">
        <v>31</v>
      </c>
      <c r="H12" s="33"/>
      <c r="Q12" s="33" t="s">
        <v>28</v>
      </c>
      <c r="R12" s="33" t="s">
        <v>29</v>
      </c>
      <c r="S12" s="33" t="s">
        <v>30</v>
      </c>
      <c r="T12" s="33" t="s">
        <v>31</v>
      </c>
      <c r="V12" s="33" t="s">
        <v>28</v>
      </c>
      <c r="W12" s="33" t="s">
        <v>29</v>
      </c>
      <c r="X12" s="33" t="s">
        <v>30</v>
      </c>
      <c r="Y12" s="33" t="s">
        <v>31</v>
      </c>
      <c r="AB12" s="33" t="s">
        <v>28</v>
      </c>
      <c r="AC12" s="33" t="s">
        <v>29</v>
      </c>
      <c r="AD12" s="33" t="s">
        <v>30</v>
      </c>
      <c r="AE12" s="33" t="s">
        <v>31</v>
      </c>
    </row>
    <row r="13" spans="1:32">
      <c r="A13">
        <v>2004</v>
      </c>
      <c r="C13" t="s">
        <v>32</v>
      </c>
      <c r="D13" s="41">
        <v>1E-10</v>
      </c>
      <c r="E13" s="41">
        <v>1E-10</v>
      </c>
      <c r="F13" s="41">
        <v>1E-10</v>
      </c>
      <c r="G13" s="41">
        <v>1E-10</v>
      </c>
      <c r="H13" s="43">
        <f>PRODUCT(D13:G13)</f>
        <v>1.0000000000000001E-40</v>
      </c>
      <c r="J13" s="18">
        <f>H16-H8</f>
        <v>-6.3284519918512334</v>
      </c>
      <c r="K13" s="17">
        <f>H16/H8</f>
        <v>0.21358228097671508</v>
      </c>
      <c r="M13" s="14">
        <f>(H16-H8) / (LN(H16) - LN(H8))</f>
        <v>4.099446899627659</v>
      </c>
      <c r="N13" s="12">
        <f>(H13-H5) / (LN(H13) - LN(H5))</f>
        <v>6.8280452418278501E-2</v>
      </c>
      <c r="O13" s="16">
        <f t="shared" ref="O13:O14" si="1">N13/M$13</f>
        <v>1.6656015821178271E-2</v>
      </c>
      <c r="Q13" s="4">
        <f t="shared" ref="Q13:T14" si="2">LN(D13) - LN(D5)</f>
        <v>-32.001721168356944</v>
      </c>
      <c r="R13" s="4">
        <f t="shared" si="2"/>
        <v>-21.242385439388514</v>
      </c>
      <c r="S13" s="4">
        <f t="shared" si="2"/>
        <v>-22.374389119411791</v>
      </c>
      <c r="T13" s="4">
        <f t="shared" si="2"/>
        <v>-18.343668429725678</v>
      </c>
      <c r="V13" s="4">
        <f t="shared" ref="V13:Y14" si="3">$N13*Q13</f>
        <v>-2.1850919995390123</v>
      </c>
      <c r="W13" s="4">
        <f t="shared" si="3"/>
        <v>-1.4504396882448995</v>
      </c>
      <c r="X13" s="4">
        <f t="shared" si="3"/>
        <v>-1.527733411656045</v>
      </c>
      <c r="Y13" s="4">
        <f t="shared" si="3"/>
        <v>-1.2525139793925617</v>
      </c>
      <c r="AB13" s="4">
        <f>$O13*Q13</f>
        <v>-0.53302117408508887</v>
      </c>
      <c r="AC13" s="4">
        <f t="shared" ref="AC13:AE14" si="4">$O13*R13</f>
        <v>-0.35381350795802202</v>
      </c>
      <c r="AD13" s="4">
        <f t="shared" si="4"/>
        <v>-0.37266817916212175</v>
      </c>
      <c r="AE13" s="4">
        <f t="shared" si="4"/>
        <v>-0.30553243158395926</v>
      </c>
    </row>
    <row r="14" spans="1:32" ht="16" customHeight="1">
      <c r="B14" s="35" t="s">
        <v>54</v>
      </c>
      <c r="C14" t="s">
        <v>33</v>
      </c>
      <c r="D14" s="4">
        <v>7962.9211678178699</v>
      </c>
      <c r="E14" s="4">
        <v>0.101321320928485</v>
      </c>
      <c r="F14" s="4">
        <v>5.9104815792233603E-2</v>
      </c>
      <c r="G14" s="4">
        <v>3.6042366002809897E-2</v>
      </c>
      <c r="H14" s="12">
        <f>PRODUCT(D14:G14)</f>
        <v>1.7187369749882271</v>
      </c>
      <c r="J14" s="33" t="s">
        <v>5</v>
      </c>
      <c r="K14" s="33" t="s">
        <v>11</v>
      </c>
      <c r="M14" s="33" t="s">
        <v>6</v>
      </c>
      <c r="N14" s="12">
        <f>(H14-H6) / (LN(H14) - LN(H6))</f>
        <v>1.6746939753772851</v>
      </c>
      <c r="O14" s="16">
        <f t="shared" si="1"/>
        <v>0.4085170551982007</v>
      </c>
      <c r="Q14" s="4">
        <f t="shared" si="2"/>
        <v>6.6809539825722908E-3</v>
      </c>
      <c r="R14" s="4">
        <f t="shared" si="2"/>
        <v>0.33484900395022166</v>
      </c>
      <c r="S14" s="4">
        <f t="shared" si="2"/>
        <v>-0.28634206540200458</v>
      </c>
      <c r="T14" s="4">
        <f t="shared" si="2"/>
        <v>-3.0427912375130539E-3</v>
      </c>
      <c r="V14" s="4">
        <f t="shared" si="3"/>
        <v>1.1188553384386695E-2</v>
      </c>
      <c r="W14" s="4">
        <f t="shared" si="3"/>
        <v>0.560769609576521</v>
      </c>
      <c r="X14" s="4">
        <f t="shared" si="3"/>
        <v>-0.47953533182582564</v>
      </c>
      <c r="Y14" s="4">
        <f t="shared" si="3"/>
        <v>-5.0957441537939057E-3</v>
      </c>
      <c r="AB14" s="4">
        <f>$O14*Q14</f>
        <v>2.7292836468751232E-3</v>
      </c>
      <c r="AC14" s="4">
        <f t="shared" si="4"/>
        <v>0.13679152902979522</v>
      </c>
      <c r="AD14" s="4">
        <f t="shared" si="4"/>
        <v>-0.1169756173373975</v>
      </c>
      <c r="AE14" s="4">
        <f t="shared" si="4"/>
        <v>-1.2430321159317217E-3</v>
      </c>
    </row>
    <row r="15" spans="1:32">
      <c r="B15" s="31"/>
      <c r="D15" s="54" t="s">
        <v>3</v>
      </c>
      <c r="E15" s="54"/>
      <c r="F15" s="54"/>
      <c r="G15" s="54"/>
      <c r="H15" s="34" t="s">
        <v>4</v>
      </c>
      <c r="N15" s="33" t="s">
        <v>7</v>
      </c>
      <c r="O15" s="5" t="s">
        <v>25</v>
      </c>
      <c r="Q15" s="54" t="s">
        <v>9</v>
      </c>
      <c r="R15" s="54"/>
      <c r="S15" s="54"/>
      <c r="T15" s="54"/>
      <c r="V15" s="54" t="s">
        <v>26</v>
      </c>
      <c r="W15" s="54"/>
      <c r="X15" s="54"/>
      <c r="Y15" s="54"/>
      <c r="AB15" s="54" t="s">
        <v>27</v>
      </c>
      <c r="AC15" s="54"/>
      <c r="AD15" s="54"/>
      <c r="AE15" s="54"/>
    </row>
    <row r="16" spans="1:32">
      <c r="D16" s="33"/>
      <c r="E16" s="33"/>
      <c r="F16" s="33"/>
      <c r="G16" s="33"/>
      <c r="H16" s="13">
        <f>SUM(H13:H14)</f>
        <v>1.7187369749882271</v>
      </c>
      <c r="V16" s="4">
        <f>SUM(V13:V14)</f>
        <v>-2.1739034461546258</v>
      </c>
      <c r="W16" s="4">
        <f>SUM(W13:W14)</f>
        <v>-0.88967007866837855</v>
      </c>
      <c r="X16" s="4">
        <f>SUM(X13:X14)</f>
        <v>-2.0072687434818706</v>
      </c>
      <c r="Y16" s="4">
        <f>SUM(Y13:Y14)</f>
        <v>-1.2576097235463557</v>
      </c>
      <c r="Z16" s="18">
        <f>SUM(V16:Y16)</f>
        <v>-6.3284519918512308</v>
      </c>
      <c r="AB16" s="4">
        <f>EXP(SUM(AB13:AB14))</f>
        <v>0.5884331865879614</v>
      </c>
      <c r="AC16" s="4">
        <f t="shared" ref="AC16:AE16" si="5">EXP(SUM(AC13:AC14))</f>
        <v>0.8049122780013972</v>
      </c>
      <c r="AD16" s="4">
        <f t="shared" si="5"/>
        <v>0.61284465272043098</v>
      </c>
      <c r="AE16" s="4">
        <f t="shared" si="5"/>
        <v>0.73581579971722466</v>
      </c>
      <c r="AF16" s="17">
        <f>PRODUCT(AB16:AE16)</f>
        <v>0.21358228097671522</v>
      </c>
    </row>
    <row r="17" spans="4:32">
      <c r="D17" s="33"/>
      <c r="E17" s="33"/>
      <c r="F17" s="33"/>
      <c r="G17" s="33"/>
      <c r="H17" s="8" t="s">
        <v>0</v>
      </c>
      <c r="V17" s="52" t="s">
        <v>12</v>
      </c>
      <c r="W17" s="52"/>
      <c r="X17" s="52"/>
      <c r="Y17" s="52"/>
      <c r="Z17" s="33" t="s">
        <v>5</v>
      </c>
      <c r="AB17" s="54" t="s">
        <v>11</v>
      </c>
      <c r="AC17" s="54"/>
      <c r="AD17" s="54"/>
      <c r="AE17" s="54"/>
      <c r="AF17" s="33" t="s">
        <v>11</v>
      </c>
    </row>
  </sheetData>
  <mergeCells count="21">
    <mergeCell ref="D1:G1"/>
    <mergeCell ref="Q1:T1"/>
    <mergeCell ref="V1:Y1"/>
    <mergeCell ref="D3:G3"/>
    <mergeCell ref="Q3:T3"/>
    <mergeCell ref="V3:Y3"/>
    <mergeCell ref="B5:B6"/>
    <mergeCell ref="D7:G7"/>
    <mergeCell ref="Q7:T7"/>
    <mergeCell ref="V7:Y7"/>
    <mergeCell ref="V9:Y9"/>
    <mergeCell ref="AB17:AE17"/>
    <mergeCell ref="AB11:AE11"/>
    <mergeCell ref="D15:G15"/>
    <mergeCell ref="Q15:T15"/>
    <mergeCell ref="V15:Y15"/>
    <mergeCell ref="V17:Y17"/>
    <mergeCell ref="AB15:AE15"/>
    <mergeCell ref="D11:G11"/>
    <mergeCell ref="Q11:T11"/>
    <mergeCell ref="V11:Y1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9"/>
  <sheetViews>
    <sheetView workbookViewId="0">
      <pane xSplit="3" ySplit="2" topLeftCell="S3" activePane="bottomRight" state="frozen"/>
      <selection pane="topRight" activeCell="D1" sqref="D1"/>
      <selection pane="bottomLeft" activeCell="A3" sqref="A3"/>
      <selection pane="bottomRight" activeCell="AF16" sqref="AF16"/>
    </sheetView>
  </sheetViews>
  <sheetFormatPr baseColWidth="10" defaultRowHeight="16"/>
  <cols>
    <col min="1" max="1" width="5.1640625" bestFit="1" customWidth="1"/>
    <col min="2" max="2" width="3.6640625" bestFit="1" customWidth="1"/>
    <col min="3" max="3" width="29" bestFit="1" customWidth="1"/>
    <col min="9" max="9" width="5.33203125" customWidth="1"/>
    <col min="12" max="12" width="4.6640625" customWidth="1"/>
  </cols>
  <sheetData>
    <row r="1" spans="1:32">
      <c r="D1" s="52" t="s">
        <v>23</v>
      </c>
      <c r="E1" s="52"/>
      <c r="F1" s="52"/>
      <c r="G1" s="52"/>
      <c r="Q1" s="52" t="s">
        <v>23</v>
      </c>
      <c r="R1" s="52"/>
      <c r="S1" s="52"/>
      <c r="T1" s="52"/>
      <c r="V1" s="52" t="s">
        <v>23</v>
      </c>
      <c r="W1" s="52"/>
      <c r="X1" s="52"/>
      <c r="Y1" s="52"/>
    </row>
    <row r="2" spans="1:32">
      <c r="D2" s="33" t="s">
        <v>28</v>
      </c>
      <c r="E2" s="33" t="s">
        <v>29</v>
      </c>
      <c r="F2" s="33" t="s">
        <v>30</v>
      </c>
      <c r="G2" s="33" t="s">
        <v>31</v>
      </c>
      <c r="J2" s="33" t="s">
        <v>11</v>
      </c>
      <c r="K2" s="33" t="s">
        <v>5</v>
      </c>
      <c r="M2" s="33" t="s">
        <v>6</v>
      </c>
      <c r="N2" s="33" t="s">
        <v>7</v>
      </c>
      <c r="O2" s="5" t="s">
        <v>25</v>
      </c>
      <c r="Q2" s="33" t="s">
        <v>28</v>
      </c>
      <c r="R2" s="33" t="s">
        <v>29</v>
      </c>
      <c r="S2" s="33" t="s">
        <v>30</v>
      </c>
      <c r="T2" s="33" t="s">
        <v>31</v>
      </c>
      <c r="V2" s="33" t="s">
        <v>28</v>
      </c>
      <c r="W2" s="33" t="s">
        <v>29</v>
      </c>
      <c r="X2" s="33" t="s">
        <v>30</v>
      </c>
      <c r="Y2" s="33" t="s">
        <v>31</v>
      </c>
    </row>
    <row r="3" spans="1:32">
      <c r="D3" s="52" t="s">
        <v>23</v>
      </c>
      <c r="E3" s="52"/>
      <c r="F3" s="52"/>
      <c r="G3" s="52"/>
      <c r="J3" s="33"/>
      <c r="K3" s="33"/>
      <c r="M3" s="33"/>
      <c r="N3" s="33"/>
      <c r="O3" s="5"/>
      <c r="Q3" s="52" t="s">
        <v>23</v>
      </c>
      <c r="R3" s="52"/>
      <c r="S3" s="52"/>
      <c r="T3" s="52"/>
      <c r="V3" s="52" t="s">
        <v>23</v>
      </c>
      <c r="W3" s="52"/>
      <c r="X3" s="52"/>
      <c r="Y3" s="52"/>
    </row>
    <row r="4" spans="1:32">
      <c r="D4" s="33" t="s">
        <v>28</v>
      </c>
      <c r="E4" s="33" t="s">
        <v>29</v>
      </c>
      <c r="F4" s="33" t="s">
        <v>30</v>
      </c>
      <c r="G4" s="33" t="s">
        <v>31</v>
      </c>
      <c r="J4" s="33"/>
      <c r="K4" s="33"/>
      <c r="M4" s="33"/>
      <c r="N4" s="33"/>
      <c r="O4" s="5"/>
      <c r="Q4" s="33" t="s">
        <v>28</v>
      </c>
      <c r="R4" s="33" t="s">
        <v>29</v>
      </c>
      <c r="S4" s="33" t="s">
        <v>30</v>
      </c>
      <c r="T4" s="33" t="s">
        <v>31</v>
      </c>
      <c r="V4" s="33" t="s">
        <v>28</v>
      </c>
      <c r="W4" s="33" t="s">
        <v>29</v>
      </c>
      <c r="X4" s="33" t="s">
        <v>30</v>
      </c>
      <c r="Y4" s="33" t="s">
        <v>31</v>
      </c>
    </row>
    <row r="5" spans="1:32" ht="16" customHeight="1">
      <c r="A5">
        <v>2003</v>
      </c>
      <c r="B5" s="55" t="s">
        <v>54</v>
      </c>
      <c r="C5" t="s">
        <v>32</v>
      </c>
      <c r="D5" s="32">
        <v>7909.8985758996096</v>
      </c>
      <c r="E5" s="32">
        <v>0.168054744834221</v>
      </c>
      <c r="F5" s="32">
        <v>0.52128320225361802</v>
      </c>
      <c r="G5" s="32">
        <v>9.2587845205915099E-3</v>
      </c>
      <c r="H5" s="15">
        <f>PRODUCT(D5:G5)</f>
        <v>6.415779078832518</v>
      </c>
    </row>
    <row r="6" spans="1:32">
      <c r="B6" s="55"/>
      <c r="C6" t="s">
        <v>33</v>
      </c>
      <c r="D6" s="32">
        <v>7909.8985758996096</v>
      </c>
      <c r="E6" s="32">
        <v>7.2489944688655897E-2</v>
      </c>
      <c r="F6" s="32">
        <v>7.8700890618084995E-2</v>
      </c>
      <c r="G6" s="32">
        <v>3.6152202418159501E-2</v>
      </c>
      <c r="H6" s="15">
        <f t="shared" ref="H6" si="0">PRODUCT(D6:G6)</f>
        <v>1.6314098880069416</v>
      </c>
    </row>
    <row r="7" spans="1:32">
      <c r="D7" s="54" t="s">
        <v>3</v>
      </c>
      <c r="E7" s="54"/>
      <c r="F7" s="54"/>
      <c r="G7" s="54"/>
      <c r="H7" s="34" t="s">
        <v>4</v>
      </c>
    </row>
    <row r="8" spans="1:32">
      <c r="H8" s="13">
        <f>SUM(H5:H6)</f>
        <v>8.0471889668394603</v>
      </c>
    </row>
    <row r="9" spans="1:32">
      <c r="H9" s="8" t="s">
        <v>0</v>
      </c>
    </row>
    <row r="11" spans="1:32">
      <c r="D11" s="52" t="s">
        <v>23</v>
      </c>
      <c r="E11" s="52"/>
      <c r="F11" s="52"/>
      <c r="G11" s="52"/>
      <c r="J11" s="33"/>
      <c r="K11" s="33"/>
      <c r="M11" s="33"/>
      <c r="N11" s="33"/>
      <c r="O11" s="5"/>
      <c r="Q11" s="52" t="s">
        <v>23</v>
      </c>
      <c r="R11" s="52"/>
      <c r="S11" s="52"/>
      <c r="T11" s="52"/>
      <c r="V11" s="52" t="s">
        <v>23</v>
      </c>
      <c r="W11" s="52"/>
      <c r="X11" s="52"/>
      <c r="Y11" s="52"/>
    </row>
    <row r="12" spans="1:32">
      <c r="D12" s="33" t="s">
        <v>28</v>
      </c>
      <c r="E12" s="33" t="s">
        <v>29</v>
      </c>
      <c r="F12" s="33" t="s">
        <v>30</v>
      </c>
      <c r="G12" s="33" t="s">
        <v>31</v>
      </c>
      <c r="H12" s="33"/>
      <c r="Q12" s="33" t="s">
        <v>28</v>
      </c>
      <c r="R12" s="33" t="s">
        <v>29</v>
      </c>
      <c r="S12" s="33" t="s">
        <v>30</v>
      </c>
      <c r="T12" s="33" t="s">
        <v>31</v>
      </c>
      <c r="V12" s="33" t="s">
        <v>28</v>
      </c>
      <c r="W12" s="33" t="s">
        <v>29</v>
      </c>
      <c r="X12" s="33" t="s">
        <v>30</v>
      </c>
      <c r="Y12" s="33" t="s">
        <v>31</v>
      </c>
    </row>
    <row r="13" spans="1:32">
      <c r="A13">
        <v>2004</v>
      </c>
      <c r="C13" t="s">
        <v>32</v>
      </c>
      <c r="D13" s="47">
        <v>7962.9211678178699</v>
      </c>
      <c r="E13" s="48">
        <f>E5</f>
        <v>0.168054744834221</v>
      </c>
      <c r="F13" s="47">
        <v>0.49936451115254499</v>
      </c>
      <c r="G13" s="49">
        <v>0</v>
      </c>
      <c r="H13" s="50">
        <f>PRODUCT(D13:G13)</f>
        <v>0</v>
      </c>
      <c r="J13" s="17">
        <f>H16/H8</f>
        <v>0.21358228097671508</v>
      </c>
      <c r="K13" s="18">
        <f>H16-H8</f>
        <v>-6.3284519918512334</v>
      </c>
      <c r="M13" s="14">
        <f>(H16-H8) / (LN(H16) - LN(H8))</f>
        <v>4.099446899627659</v>
      </c>
      <c r="N13" s="50">
        <v>0</v>
      </c>
      <c r="O13" s="16">
        <f t="shared" ref="O13:O14" si="1">N13/M$13</f>
        <v>0</v>
      </c>
      <c r="Q13" s="4">
        <f t="shared" ref="Q13:S14" si="2">LN(D13) - LN(D5)</f>
        <v>6.6809539825722908E-3</v>
      </c>
      <c r="R13" s="4">
        <f t="shared" si="2"/>
        <v>0</v>
      </c>
      <c r="S13" s="4">
        <f t="shared" si="2"/>
        <v>-4.2957156103365479E-2</v>
      </c>
      <c r="T13" s="4"/>
      <c r="V13" s="4">
        <f t="shared" ref="V13:Y14" si="3">$N13*Q13</f>
        <v>0</v>
      </c>
      <c r="W13" s="4">
        <f t="shared" si="3"/>
        <v>0</v>
      </c>
      <c r="X13" s="4">
        <f t="shared" si="3"/>
        <v>0</v>
      </c>
      <c r="Y13" s="47">
        <f>-$H5</f>
        <v>-6.415779078832518</v>
      </c>
      <c r="AB13" s="8"/>
      <c r="AC13" s="8"/>
      <c r="AD13" s="8"/>
      <c r="AE13" s="8"/>
    </row>
    <row r="14" spans="1:32" ht="16" customHeight="1">
      <c r="B14" s="35" t="s">
        <v>54</v>
      </c>
      <c r="C14" t="s">
        <v>33</v>
      </c>
      <c r="D14" s="4">
        <v>7962.9211678178699</v>
      </c>
      <c r="E14" s="4">
        <v>0.101321320928485</v>
      </c>
      <c r="F14" s="4">
        <v>5.9104815792233603E-2</v>
      </c>
      <c r="G14" s="4">
        <v>3.6042366002809897E-2</v>
      </c>
      <c r="H14" s="12">
        <f>PRODUCT(D14:G14)</f>
        <v>1.7187369749882271</v>
      </c>
      <c r="J14" s="33" t="s">
        <v>11</v>
      </c>
      <c r="K14" s="33" t="s">
        <v>5</v>
      </c>
      <c r="M14" s="33" t="s">
        <v>6</v>
      </c>
      <c r="N14" s="12">
        <f>(H14-H6) / (LN(H14) - LN(H6))</f>
        <v>1.6746939753772851</v>
      </c>
      <c r="O14" s="16">
        <f t="shared" si="1"/>
        <v>0.4085170551982007</v>
      </c>
      <c r="Q14" s="4">
        <f t="shared" si="2"/>
        <v>6.6809539825722908E-3</v>
      </c>
      <c r="R14" s="4">
        <f t="shared" si="2"/>
        <v>0.33484900395022166</v>
      </c>
      <c r="S14" s="4">
        <f t="shared" si="2"/>
        <v>-0.28634206540200458</v>
      </c>
      <c r="T14" s="4">
        <f>LN(G14) - LN(G6)</f>
        <v>-3.0427912375130539E-3</v>
      </c>
      <c r="V14" s="4">
        <f t="shared" si="3"/>
        <v>1.1188553384386695E-2</v>
      </c>
      <c r="W14" s="4">
        <f t="shared" si="3"/>
        <v>0.560769609576521</v>
      </c>
      <c r="X14" s="4">
        <f t="shared" si="3"/>
        <v>-0.47953533182582564</v>
      </c>
      <c r="Y14" s="4">
        <f t="shared" si="3"/>
        <v>-5.0957441537939057E-3</v>
      </c>
      <c r="AB14" s="52" t="s">
        <v>23</v>
      </c>
      <c r="AC14" s="52"/>
      <c r="AD14" s="52"/>
      <c r="AE14" s="52"/>
    </row>
    <row r="15" spans="1:32">
      <c r="B15" s="31"/>
      <c r="D15" s="54" t="s">
        <v>3</v>
      </c>
      <c r="E15" s="54"/>
      <c r="F15" s="54"/>
      <c r="G15" s="54"/>
      <c r="H15" s="34" t="s">
        <v>4</v>
      </c>
      <c r="N15" s="33" t="s">
        <v>7</v>
      </c>
      <c r="O15" s="5" t="s">
        <v>25</v>
      </c>
      <c r="Q15" s="54" t="s">
        <v>9</v>
      </c>
      <c r="R15" s="54"/>
      <c r="S15" s="54"/>
      <c r="T15" s="54"/>
      <c r="V15" s="54" t="s">
        <v>26</v>
      </c>
      <c r="W15" s="54"/>
      <c r="X15" s="54"/>
      <c r="Y15" s="54"/>
      <c r="AB15" s="33" t="s">
        <v>28</v>
      </c>
      <c r="AC15" s="33" t="s">
        <v>29</v>
      </c>
      <c r="AD15" s="33" t="s">
        <v>30</v>
      </c>
      <c r="AE15" s="33" t="s">
        <v>31</v>
      </c>
    </row>
    <row r="16" spans="1:32">
      <c r="D16" s="33"/>
      <c r="E16" s="33"/>
      <c r="F16" s="33"/>
      <c r="G16" s="33"/>
      <c r="H16" s="13">
        <f>SUM(H13:H14)</f>
        <v>1.7187369749882271</v>
      </c>
      <c r="V16" s="4">
        <f>SUM(V13:V14)</f>
        <v>1.1188553384386695E-2</v>
      </c>
      <c r="W16" s="4">
        <f>SUM(W13:W14)</f>
        <v>0.560769609576521</v>
      </c>
      <c r="X16" s="4">
        <f>SUM(X13:X14)</f>
        <v>-0.47953533182582564</v>
      </c>
      <c r="Y16" s="4">
        <f>SUM(Y13:Y14)</f>
        <v>-6.4208748229863115</v>
      </c>
      <c r="Z16" s="18">
        <f>SUM(V16:Y16)</f>
        <v>-6.3284519918512299</v>
      </c>
      <c r="AB16" s="32">
        <f>EXP(V16)^(1/$M13)</f>
        <v>1.0027330115322017</v>
      </c>
      <c r="AC16" s="32">
        <f>EXP(W16)^(1/$M13)</f>
        <v>1.1465890930625455</v>
      </c>
      <c r="AD16" s="32">
        <f>EXP(X16)^(1/$M13)</f>
        <v>0.88960688388347009</v>
      </c>
      <c r="AE16" s="32">
        <f>EXP(Y16)^(1/$M13)</f>
        <v>0.20882090152279262</v>
      </c>
      <c r="AF16" s="17">
        <f>PRODUCT(AB16:AE16)</f>
        <v>0.21358228097671528</v>
      </c>
    </row>
    <row r="17" spans="4:32">
      <c r="D17" s="33"/>
      <c r="E17" s="33"/>
      <c r="F17" s="33"/>
      <c r="G17" s="33"/>
      <c r="H17" s="8" t="s">
        <v>0</v>
      </c>
      <c r="V17" s="52" t="s">
        <v>12</v>
      </c>
      <c r="W17" s="52"/>
      <c r="X17" s="52"/>
      <c r="Y17" s="52"/>
      <c r="Z17" s="33" t="s">
        <v>5</v>
      </c>
      <c r="AB17" s="54" t="s">
        <v>11</v>
      </c>
      <c r="AC17" s="54"/>
      <c r="AD17" s="54"/>
      <c r="AE17" s="54"/>
      <c r="AF17" s="33" t="s">
        <v>11</v>
      </c>
    </row>
    <row r="19" spans="4:32">
      <c r="AB19">
        <f>EXP(V16/$M13)</f>
        <v>1.0027330115322017</v>
      </c>
      <c r="AC19">
        <f t="shared" ref="AC19:AE19" si="4">EXP(W16/$M13)</f>
        <v>1.1465890930625455</v>
      </c>
      <c r="AD19">
        <f t="shared" si="4"/>
        <v>0.88960688388347009</v>
      </c>
      <c r="AE19">
        <f t="shared" si="4"/>
        <v>0.20882090152279262</v>
      </c>
    </row>
  </sheetData>
  <mergeCells count="17">
    <mergeCell ref="D1:G1"/>
    <mergeCell ref="Q1:T1"/>
    <mergeCell ref="V1:Y1"/>
    <mergeCell ref="D3:G3"/>
    <mergeCell ref="Q3:T3"/>
    <mergeCell ref="V3:Y3"/>
    <mergeCell ref="B5:B6"/>
    <mergeCell ref="D7:G7"/>
    <mergeCell ref="D11:G11"/>
    <mergeCell ref="Q11:T11"/>
    <mergeCell ref="V11:Y11"/>
    <mergeCell ref="D15:G15"/>
    <mergeCell ref="Q15:T15"/>
    <mergeCell ref="V15:Y15"/>
    <mergeCell ref="V17:Y17"/>
    <mergeCell ref="AB14:AE14"/>
    <mergeCell ref="AB17:AE17"/>
  </mergeCells>
  <pageMargins left="0.7" right="0.7" top="0.75" bottom="0.75" header="0.3" footer="0.3"/>
  <pageSetup orientation="portrait" horizontalDpi="0" verticalDpi="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5"/>
  <sheetViews>
    <sheetView tabSelected="1" workbookViewId="0">
      <pane xSplit="3" ySplit="2" topLeftCell="S26" activePane="bottomRight" state="frozen"/>
      <selection pane="topRight" activeCell="D1" sqref="D1"/>
      <selection pane="bottomLeft" activeCell="A3" sqref="A3"/>
      <selection pane="bottomRight" activeCell="AF54" sqref="AF54"/>
    </sheetView>
  </sheetViews>
  <sheetFormatPr baseColWidth="10" defaultRowHeight="16"/>
  <cols>
    <col min="1" max="1" width="5.1640625" bestFit="1" customWidth="1"/>
    <col min="2" max="2" width="3.6640625" bestFit="1" customWidth="1"/>
    <col min="3" max="3" width="29" bestFit="1" customWidth="1"/>
    <col min="9" max="9" width="5.33203125" customWidth="1"/>
    <col min="12" max="12" width="4.6640625" customWidth="1"/>
    <col min="22" max="22" width="10.83203125" customWidth="1"/>
  </cols>
  <sheetData>
    <row r="1" spans="1:25">
      <c r="D1" s="52" t="s">
        <v>23</v>
      </c>
      <c r="E1" s="52"/>
      <c r="F1" s="52"/>
      <c r="G1" s="52"/>
      <c r="Q1" s="52" t="s">
        <v>23</v>
      </c>
      <c r="R1" s="52"/>
      <c r="S1" s="52"/>
      <c r="T1" s="52"/>
      <c r="V1" s="52" t="s">
        <v>23</v>
      </c>
      <c r="W1" s="52"/>
      <c r="X1" s="52"/>
      <c r="Y1" s="52"/>
    </row>
    <row r="2" spans="1:25">
      <c r="D2" s="38" t="s">
        <v>28</v>
      </c>
      <c r="E2" s="38" t="s">
        <v>29</v>
      </c>
      <c r="F2" s="38" t="s">
        <v>30</v>
      </c>
      <c r="G2" s="38" t="s">
        <v>31</v>
      </c>
      <c r="J2" s="38" t="s">
        <v>5</v>
      </c>
      <c r="K2" s="38" t="s">
        <v>11</v>
      </c>
      <c r="M2" s="38" t="s">
        <v>6</v>
      </c>
      <c r="N2" s="38" t="s">
        <v>7</v>
      </c>
      <c r="O2" s="5" t="s">
        <v>25</v>
      </c>
      <c r="Q2" s="38" t="s">
        <v>28</v>
      </c>
      <c r="R2" s="38" t="s">
        <v>29</v>
      </c>
      <c r="S2" s="38" t="s">
        <v>30</v>
      </c>
      <c r="T2" s="38" t="s">
        <v>31</v>
      </c>
      <c r="V2" s="38" t="s">
        <v>28</v>
      </c>
      <c r="W2" s="38" t="s">
        <v>29</v>
      </c>
      <c r="X2" s="38" t="s">
        <v>30</v>
      </c>
      <c r="Y2" s="38" t="s">
        <v>31</v>
      </c>
    </row>
    <row r="3" spans="1:25">
      <c r="A3">
        <v>1972</v>
      </c>
      <c r="C3" t="s">
        <v>55</v>
      </c>
      <c r="D3" s="38">
        <v>198178.61006855199</v>
      </c>
      <c r="E3" s="38">
        <v>0.111516866758831</v>
      </c>
      <c r="F3" s="38">
        <v>0.416774704647496</v>
      </c>
      <c r="G3" s="38">
        <v>0.41109155580335399</v>
      </c>
      <c r="H3" s="15">
        <f>PRODUCT(D3:G3)</f>
        <v>3786.4937591700059</v>
      </c>
      <c r="J3" s="38"/>
      <c r="K3" s="38"/>
      <c r="M3" s="38"/>
      <c r="N3" s="38"/>
      <c r="O3" s="5"/>
    </row>
    <row r="4" spans="1:25">
      <c r="C4" t="s">
        <v>34</v>
      </c>
      <c r="D4" s="38">
        <v>198178.61006855199</v>
      </c>
      <c r="E4" s="38">
        <v>7.0100669908188598E-3</v>
      </c>
      <c r="F4" s="38">
        <v>0.37097454369421501</v>
      </c>
      <c r="G4" s="38">
        <v>0.154231106009108</v>
      </c>
      <c r="H4" s="15">
        <f t="shared" ref="H4:H24" si="0">PRODUCT(D4:G4)</f>
        <v>79.486802801100765</v>
      </c>
      <c r="J4" s="38"/>
      <c r="K4" s="38"/>
      <c r="M4" s="38"/>
      <c r="N4" s="38"/>
      <c r="O4" s="5"/>
    </row>
    <row r="5" spans="1:25">
      <c r="C5" t="s">
        <v>56</v>
      </c>
      <c r="D5" s="38">
        <v>198178.61006855199</v>
      </c>
      <c r="E5" s="38">
        <v>1.30941988849555E-3</v>
      </c>
      <c r="F5" s="38">
        <v>0.37097454369421501</v>
      </c>
      <c r="G5" s="38">
        <v>8.5630091679397599E-2</v>
      </c>
      <c r="H5" s="15">
        <f t="shared" si="0"/>
        <v>8.2433972587999875</v>
      </c>
      <c r="J5" s="38"/>
      <c r="K5" s="38"/>
      <c r="M5" s="38"/>
      <c r="N5" s="38"/>
      <c r="O5" s="5"/>
    </row>
    <row r="6" spans="1:25">
      <c r="C6" t="s">
        <v>57</v>
      </c>
      <c r="D6" s="38">
        <v>198178.61006855199</v>
      </c>
      <c r="E6" s="38">
        <v>6.0656763569056499E-3</v>
      </c>
      <c r="F6" s="38">
        <v>0.37097454369421501</v>
      </c>
      <c r="G6" s="38">
        <v>0.20690857363005</v>
      </c>
      <c r="H6" s="15">
        <f t="shared" si="0"/>
        <v>92.269593743164805</v>
      </c>
      <c r="J6" s="38"/>
      <c r="K6" s="38"/>
      <c r="M6" s="38"/>
      <c r="N6" s="38"/>
      <c r="O6" s="5"/>
    </row>
    <row r="7" spans="1:25">
      <c r="C7" t="s">
        <v>58</v>
      </c>
      <c r="D7" s="38">
        <v>198178.61006855199</v>
      </c>
      <c r="E7" s="38">
        <v>1.4423031417035499E-2</v>
      </c>
      <c r="F7" s="38">
        <v>0.416774704647496</v>
      </c>
      <c r="G7" s="38">
        <v>0.274684292973146</v>
      </c>
      <c r="H7" s="15">
        <f t="shared" si="0"/>
        <v>327.22652950000054</v>
      </c>
      <c r="J7" s="38"/>
      <c r="K7" s="38"/>
      <c r="M7" s="38"/>
      <c r="N7" s="38"/>
      <c r="O7" s="5"/>
    </row>
    <row r="8" spans="1:25">
      <c r="C8" t="s">
        <v>59</v>
      </c>
      <c r="D8" s="38">
        <v>198178.61006855199</v>
      </c>
      <c r="E8" s="38">
        <v>0.111516866758831</v>
      </c>
      <c r="F8" s="38">
        <v>0.416774704647496</v>
      </c>
      <c r="G8" s="38">
        <v>1.6925675082827701E-2</v>
      </c>
      <c r="H8" s="15">
        <f t="shared" si="0"/>
        <v>155.8994880000001</v>
      </c>
      <c r="J8" s="38"/>
      <c r="K8" s="38"/>
      <c r="M8" s="38"/>
      <c r="N8" s="38"/>
      <c r="O8" s="5"/>
    </row>
    <row r="9" spans="1:25">
      <c r="C9" t="s">
        <v>60</v>
      </c>
      <c r="D9" s="38">
        <v>198178.61006855199</v>
      </c>
      <c r="E9" s="38">
        <v>0.17846014383158099</v>
      </c>
      <c r="F9" s="38">
        <v>0.20357800692360001</v>
      </c>
      <c r="G9" s="38">
        <v>4.6873436404971699E-2</v>
      </c>
      <c r="H9" s="15">
        <f t="shared" si="0"/>
        <v>337.48592794699931</v>
      </c>
      <c r="J9" s="38"/>
      <c r="K9" s="38"/>
      <c r="M9" s="38"/>
      <c r="N9" s="38"/>
      <c r="O9" s="5"/>
    </row>
    <row r="10" spans="1:25">
      <c r="C10" t="s">
        <v>37</v>
      </c>
      <c r="D10" s="38">
        <v>198178.61006855199</v>
      </c>
      <c r="E10" s="38">
        <v>0.113754823351278</v>
      </c>
      <c r="F10" s="38">
        <v>0.20357800692360001</v>
      </c>
      <c r="G10" s="38">
        <v>2.6456786569906299E-2</v>
      </c>
      <c r="H10" s="15">
        <f t="shared" si="0"/>
        <v>121.42120835399928</v>
      </c>
      <c r="J10" s="38"/>
      <c r="K10" s="38"/>
      <c r="M10" s="38"/>
      <c r="N10" s="38"/>
      <c r="O10" s="5"/>
    </row>
    <row r="11" spans="1:25">
      <c r="C11" t="s">
        <v>38</v>
      </c>
      <c r="D11" s="38">
        <v>198178.61006855199</v>
      </c>
      <c r="E11" s="38">
        <v>9.5619217033474493E-2</v>
      </c>
      <c r="F11" s="38">
        <v>0.20357800692360001</v>
      </c>
      <c r="G11" s="38">
        <v>0.15534602864125799</v>
      </c>
      <c r="H11" s="15">
        <f t="shared" si="0"/>
        <v>599.28440279399808</v>
      </c>
      <c r="J11" s="38"/>
      <c r="K11" s="38"/>
      <c r="M11" s="38"/>
      <c r="N11" s="38"/>
      <c r="O11" s="5"/>
    </row>
    <row r="12" spans="1:25">
      <c r="C12" t="s">
        <v>39</v>
      </c>
      <c r="D12" s="38">
        <v>198178.61006855199</v>
      </c>
      <c r="E12" s="38">
        <v>0.11347552917335001</v>
      </c>
      <c r="F12" s="38">
        <v>0.20357800692360001</v>
      </c>
      <c r="G12" s="38">
        <v>3.0352200773227901E-2</v>
      </c>
      <c r="H12" s="15">
        <f t="shared" si="0"/>
        <v>138.95687520599981</v>
      </c>
      <c r="J12" s="38"/>
      <c r="K12" s="38"/>
      <c r="M12" s="38"/>
      <c r="N12" s="38"/>
      <c r="O12" s="5"/>
    </row>
    <row r="13" spans="1:25">
      <c r="C13" t="s">
        <v>61</v>
      </c>
      <c r="D13" s="38">
        <v>198178.61006855199</v>
      </c>
      <c r="E13" s="38">
        <v>3.5359015501956199E-2</v>
      </c>
      <c r="F13" s="38">
        <v>0.37097454369421501</v>
      </c>
      <c r="G13" s="38">
        <v>8.2263308811271599E-2</v>
      </c>
      <c r="H13" s="15">
        <f t="shared" si="0"/>
        <v>213.84900098427269</v>
      </c>
      <c r="J13" s="38"/>
      <c r="K13" s="38"/>
      <c r="M13" s="38"/>
      <c r="N13" s="38"/>
      <c r="O13" s="5"/>
    </row>
    <row r="14" spans="1:25">
      <c r="C14" t="s">
        <v>62</v>
      </c>
      <c r="D14" s="38">
        <v>198178.61006855199</v>
      </c>
      <c r="E14" s="38">
        <v>0.22548982739426099</v>
      </c>
      <c r="F14" s="38">
        <v>0.37097454369421501</v>
      </c>
      <c r="G14" s="38">
        <v>3.49854265235112E-2</v>
      </c>
      <c r="H14" s="15">
        <f t="shared" si="0"/>
        <v>579.98266685542455</v>
      </c>
      <c r="J14" s="38"/>
      <c r="K14" s="38"/>
      <c r="M14" s="38"/>
      <c r="N14" s="38"/>
      <c r="O14" s="5"/>
    </row>
    <row r="15" spans="1:25">
      <c r="C15" t="s">
        <v>41</v>
      </c>
      <c r="D15" s="38">
        <v>198178.61006855199</v>
      </c>
      <c r="E15" s="38">
        <v>0.20250211684841299</v>
      </c>
      <c r="F15" s="38">
        <v>0.37097454369421501</v>
      </c>
      <c r="G15" s="38">
        <v>0.22332148281399</v>
      </c>
      <c r="H15" s="15">
        <f t="shared" si="0"/>
        <v>3324.7650282000022</v>
      </c>
      <c r="J15" s="38"/>
      <c r="K15" s="38"/>
      <c r="M15" s="38"/>
      <c r="N15" s="38"/>
      <c r="O15" s="5"/>
    </row>
    <row r="16" spans="1:25">
      <c r="C16" t="s">
        <v>63</v>
      </c>
      <c r="D16" s="38">
        <v>198178.61006855199</v>
      </c>
      <c r="E16" s="38">
        <v>3.8495664107000997E-2</v>
      </c>
      <c r="F16" s="38">
        <v>0.20357800692360001</v>
      </c>
      <c r="G16" s="38">
        <v>2.0741879338386698E-2</v>
      </c>
      <c r="H16" s="15">
        <f t="shared" si="0"/>
        <v>32.21421524099997</v>
      </c>
      <c r="J16" s="38"/>
      <c r="K16" s="38"/>
      <c r="M16" s="38"/>
      <c r="N16" s="38"/>
      <c r="O16" s="5"/>
    </row>
    <row r="17" spans="1:25">
      <c r="C17" t="s">
        <v>42</v>
      </c>
      <c r="D17" s="38">
        <v>198178.61006855199</v>
      </c>
      <c r="E17" s="38">
        <v>0.22423237045760799</v>
      </c>
      <c r="F17" s="38">
        <v>0.20357800692360001</v>
      </c>
      <c r="G17" s="38">
        <v>0.210431494907387</v>
      </c>
      <c r="H17" s="15">
        <f t="shared" si="0"/>
        <v>1903.6919999999982</v>
      </c>
      <c r="J17" s="38"/>
      <c r="K17" s="38"/>
      <c r="M17" s="38"/>
      <c r="N17" s="38"/>
      <c r="O17" s="5"/>
    </row>
    <row r="18" spans="1:25">
      <c r="C18" t="s">
        <v>43</v>
      </c>
      <c r="D18" s="38">
        <v>198178.61006855199</v>
      </c>
      <c r="E18" s="38">
        <v>5.2201353770135097E-3</v>
      </c>
      <c r="F18" s="38">
        <v>8.67274473468891E-3</v>
      </c>
      <c r="G18" s="38">
        <v>1</v>
      </c>
      <c r="H18" s="15">
        <f t="shared" si="0"/>
        <v>8.9721207139200096</v>
      </c>
      <c r="J18" s="38"/>
      <c r="K18" s="38"/>
      <c r="M18" s="38"/>
      <c r="N18" s="38"/>
      <c r="O18" s="5"/>
    </row>
    <row r="19" spans="1:25">
      <c r="C19" t="s">
        <v>45</v>
      </c>
      <c r="D19" s="38">
        <v>198178.61006855199</v>
      </c>
      <c r="E19" s="38">
        <v>0.13764247710681801</v>
      </c>
      <c r="F19" s="38">
        <v>0.20357800692360001</v>
      </c>
      <c r="G19" s="38">
        <v>0.47353832304114701</v>
      </c>
      <c r="H19" s="15">
        <f t="shared" si="0"/>
        <v>2629.6336471019972</v>
      </c>
      <c r="J19" s="38"/>
      <c r="K19" s="38"/>
      <c r="M19" s="38"/>
      <c r="N19" s="38"/>
      <c r="O19" s="5"/>
    </row>
    <row r="20" spans="1:25">
      <c r="C20" t="s">
        <v>64</v>
      </c>
      <c r="D20" s="38">
        <v>198178.61006855199</v>
      </c>
      <c r="E20" s="38">
        <v>2.00211812573379E-2</v>
      </c>
      <c r="F20" s="38">
        <v>0.20357800692360001</v>
      </c>
      <c r="G20" s="38">
        <v>1.2445183909216399E-3</v>
      </c>
      <c r="H20" s="15">
        <f t="shared" si="0"/>
        <v>1.0052605799999974</v>
      </c>
      <c r="J20" s="38"/>
      <c r="K20" s="38"/>
      <c r="M20" s="38"/>
      <c r="N20" s="38"/>
      <c r="O20" s="5"/>
    </row>
    <row r="21" spans="1:25">
      <c r="C21" t="s">
        <v>46</v>
      </c>
      <c r="D21" s="38">
        <v>198178.61006855199</v>
      </c>
      <c r="E21" s="38">
        <v>4.7809608943229602E-2</v>
      </c>
      <c r="F21" s="38">
        <v>0.20357800692360001</v>
      </c>
      <c r="G21" s="38">
        <v>3.5015331932793901E-2</v>
      </c>
      <c r="H21" s="15">
        <f t="shared" si="0"/>
        <v>67.540002975000021</v>
      </c>
      <c r="J21" s="38"/>
      <c r="K21" s="38"/>
      <c r="M21" s="38"/>
      <c r="N21" s="38"/>
      <c r="O21" s="5"/>
    </row>
    <row r="22" spans="1:25">
      <c r="C22" t="s">
        <v>65</v>
      </c>
      <c r="D22" s="38">
        <v>198178.61006855199</v>
      </c>
      <c r="E22" s="38">
        <v>0.111516866758831</v>
      </c>
      <c r="F22" s="38">
        <v>0.416774704647496</v>
      </c>
      <c r="G22" s="38">
        <v>0.15913675066302599</v>
      </c>
      <c r="H22" s="15">
        <f t="shared" si="0"/>
        <v>1465.7812955135989</v>
      </c>
      <c r="J22" s="38"/>
      <c r="K22" s="38"/>
      <c r="M22" s="38"/>
      <c r="N22" s="38"/>
      <c r="O22" s="5"/>
    </row>
    <row r="23" spans="1:25">
      <c r="C23" t="s">
        <v>52</v>
      </c>
      <c r="D23" s="38">
        <v>198178.61006855199</v>
      </c>
      <c r="E23" s="38">
        <v>9.08949494226267E-2</v>
      </c>
      <c r="F23" s="38">
        <v>0.37097454369421501</v>
      </c>
      <c r="G23" s="38">
        <v>0.212660010532672</v>
      </c>
      <c r="H23" s="15">
        <f t="shared" si="0"/>
        <v>1421.1059926800035</v>
      </c>
      <c r="J23" s="38"/>
      <c r="K23" s="38"/>
      <c r="M23" s="38"/>
      <c r="N23" s="38"/>
      <c r="O23" s="5"/>
    </row>
    <row r="24" spans="1:25">
      <c r="C24" t="s">
        <v>66</v>
      </c>
      <c r="D24" s="38">
        <v>198178.61006855199</v>
      </c>
      <c r="E24" s="38">
        <v>0.111516866758831</v>
      </c>
      <c r="F24" s="38">
        <v>0.416774704647496</v>
      </c>
      <c r="G24" s="38">
        <v>0.13816172547764599</v>
      </c>
      <c r="H24" s="15">
        <f t="shared" si="0"/>
        <v>1272.5839387650051</v>
      </c>
      <c r="J24" s="38"/>
      <c r="K24" s="38"/>
      <c r="M24" s="38"/>
      <c r="N24" s="38"/>
      <c r="O24" s="5"/>
    </row>
    <row r="25" spans="1:25">
      <c r="D25" s="54" t="s">
        <v>3</v>
      </c>
      <c r="E25" s="54"/>
      <c r="F25" s="54"/>
      <c r="G25" s="54"/>
      <c r="H25" s="37" t="s">
        <v>4</v>
      </c>
      <c r="J25" s="38"/>
      <c r="K25" s="38"/>
      <c r="M25" s="38"/>
      <c r="N25" s="38"/>
      <c r="O25" s="5"/>
    </row>
    <row r="26" spans="1:25">
      <c r="H26" s="13">
        <f>SUM(H3:H24)</f>
        <v>18567.893154384288</v>
      </c>
      <c r="J26" s="38"/>
      <c r="K26" s="38"/>
      <c r="M26" s="38"/>
      <c r="N26" s="38"/>
      <c r="O26" s="5"/>
    </row>
    <row r="27" spans="1:25">
      <c r="H27" s="51" t="s">
        <v>0</v>
      </c>
      <c r="J27" s="38"/>
      <c r="K27" s="38"/>
      <c r="M27" s="38"/>
      <c r="N27" s="38"/>
      <c r="O27" s="5"/>
    </row>
    <row r="28" spans="1:25">
      <c r="J28" s="38"/>
      <c r="K28" s="38"/>
      <c r="M28" s="38"/>
      <c r="N28" s="38"/>
      <c r="O28" s="5"/>
    </row>
    <row r="29" spans="1:25">
      <c r="D29" s="52" t="s">
        <v>23</v>
      </c>
      <c r="E29" s="52"/>
      <c r="F29" s="52"/>
      <c r="G29" s="52"/>
      <c r="J29" s="38"/>
      <c r="K29" s="38"/>
      <c r="M29" s="38"/>
      <c r="N29" s="38"/>
      <c r="O29" s="5"/>
      <c r="Q29" s="52" t="s">
        <v>23</v>
      </c>
      <c r="R29" s="52"/>
      <c r="S29" s="52"/>
      <c r="T29" s="52"/>
      <c r="V29" s="52" t="s">
        <v>23</v>
      </c>
      <c r="W29" s="52"/>
      <c r="X29" s="52"/>
      <c r="Y29" s="52"/>
    </row>
    <row r="30" spans="1:25">
      <c r="D30" s="38" t="s">
        <v>28</v>
      </c>
      <c r="E30" s="38" t="s">
        <v>29</v>
      </c>
      <c r="F30" s="38" t="s">
        <v>30</v>
      </c>
      <c r="G30" s="38" t="s">
        <v>31</v>
      </c>
      <c r="J30" s="38"/>
      <c r="K30" s="38"/>
      <c r="M30" s="38"/>
      <c r="N30" s="38"/>
      <c r="O30" s="5"/>
      <c r="Q30" s="38" t="s">
        <v>28</v>
      </c>
      <c r="R30" s="38" t="s">
        <v>29</v>
      </c>
      <c r="S30" s="38" t="s">
        <v>30</v>
      </c>
      <c r="T30" s="38" t="s">
        <v>31</v>
      </c>
      <c r="V30" s="38" t="s">
        <v>28</v>
      </c>
      <c r="W30" s="38" t="s">
        <v>29</v>
      </c>
      <c r="X30" s="38" t="s">
        <v>30</v>
      </c>
      <c r="Y30" s="38" t="s">
        <v>31</v>
      </c>
    </row>
    <row r="31" spans="1:25" ht="16" customHeight="1">
      <c r="A31">
        <v>1973</v>
      </c>
      <c r="B31" s="55" t="s">
        <v>54</v>
      </c>
      <c r="C31" t="s">
        <v>55</v>
      </c>
      <c r="D31" s="38">
        <v>205900.71608177299</v>
      </c>
      <c r="E31" s="38">
        <v>0.107950396529117</v>
      </c>
      <c r="F31" s="38">
        <v>0.42142020014722997</v>
      </c>
      <c r="G31" s="38">
        <v>0.39641563365008398</v>
      </c>
      <c r="H31" s="15">
        <f>PRODUCT(D31:G31)</f>
        <v>3713.1989727450086</v>
      </c>
      <c r="J31" s="18">
        <f>H54-H26</f>
        <v>898.41651521813401</v>
      </c>
      <c r="K31" s="17">
        <f>H54/H26</f>
        <v>1.0483854849738834</v>
      </c>
      <c r="M31" s="14">
        <f>(H54-H26) / (LN(H54) - LN(H26))</f>
        <v>19013.563927717889</v>
      </c>
      <c r="N31" s="12">
        <f t="shared" ref="N31:N52" si="1">(H31-H3) / (LN(H31) - LN(H3))</f>
        <v>3749.7269774537021</v>
      </c>
      <c r="O31" s="16">
        <f>N31/M$31</f>
        <v>0.19721326268492814</v>
      </c>
      <c r="Q31" s="4">
        <f t="shared" ref="Q31:T46" si="2">LN(D31) - LN(D3)</f>
        <v>3.8225396714814508E-2</v>
      </c>
      <c r="R31" s="4">
        <f t="shared" si="2"/>
        <v>-3.2504020618907781E-2</v>
      </c>
      <c r="S31" s="4">
        <f t="shared" si="2"/>
        <v>1.108463685175276E-2</v>
      </c>
      <c r="T31" s="4">
        <f t="shared" si="2"/>
        <v>-3.6352712444902902E-2</v>
      </c>
      <c r="V31" s="4">
        <f>$N31*Q31</f>
        <v>143.33480128541009</v>
      </c>
      <c r="W31" s="4">
        <f t="shared" ref="W31:Y52" si="3">$N31*R31</f>
        <v>-121.88120299042988</v>
      </c>
      <c r="X31" s="4">
        <f t="shared" si="3"/>
        <v>41.564361838294801</v>
      </c>
      <c r="Y31" s="4">
        <f t="shared" si="3"/>
        <v>-136.31274655826934</v>
      </c>
    </row>
    <row r="32" spans="1:25">
      <c r="B32" s="55"/>
      <c r="C32" t="s">
        <v>34</v>
      </c>
      <c r="D32" s="38">
        <v>205900.71608177299</v>
      </c>
      <c r="E32" s="38">
        <v>7.2868671282419698E-3</v>
      </c>
      <c r="F32" s="38">
        <v>0.36536384979840397</v>
      </c>
      <c r="G32" s="38">
        <v>0.15823632936983401</v>
      </c>
      <c r="H32" s="15">
        <f t="shared" ref="H32:H52" si="4">PRODUCT(D32:G32)</f>
        <v>86.742209880126552</v>
      </c>
      <c r="J32" s="38" t="s">
        <v>5</v>
      </c>
      <c r="K32" s="38" t="s">
        <v>11</v>
      </c>
      <c r="M32" s="38" t="s">
        <v>6</v>
      </c>
      <c r="N32" s="12">
        <f t="shared" si="1"/>
        <v>83.061699973997477</v>
      </c>
      <c r="O32" s="16">
        <f t="shared" ref="O32:O52" si="5">N32/M$31</f>
        <v>4.3685497516281263E-3</v>
      </c>
      <c r="Q32" s="4">
        <f t="shared" si="2"/>
        <v>3.8225396714814508E-2</v>
      </c>
      <c r="R32" s="4">
        <f t="shared" si="2"/>
        <v>3.8726446973836204E-2</v>
      </c>
      <c r="S32" s="4">
        <f t="shared" si="2"/>
        <v>-1.5239739052358425E-2</v>
      </c>
      <c r="T32" s="4">
        <f t="shared" si="2"/>
        <v>2.5637505127256155E-2</v>
      </c>
      <c r="V32" s="4">
        <f t="shared" ref="V32:V52" si="6">$N32*Q32</f>
        <v>3.1750664333129515</v>
      </c>
      <c r="W32" s="4">
        <f t="shared" si="3"/>
        <v>3.2166845195997054</v>
      </c>
      <c r="X32" s="4">
        <f t="shared" si="3"/>
        <v>-1.2658386328490081</v>
      </c>
      <c r="Y32" s="4">
        <f t="shared" si="3"/>
        <v>2.1294947589619726</v>
      </c>
    </row>
    <row r="33" spans="2:25">
      <c r="B33" s="55"/>
      <c r="C33" t="s">
        <v>56</v>
      </c>
      <c r="D33" s="38">
        <v>205900.71608177299</v>
      </c>
      <c r="E33" s="38">
        <v>1.32818722667447E-3</v>
      </c>
      <c r="F33" s="38">
        <v>0.36536384979840397</v>
      </c>
      <c r="G33" s="38">
        <v>5.9692570317657699E-2</v>
      </c>
      <c r="H33" s="15">
        <f t="shared" si="4"/>
        <v>5.9643484880000051</v>
      </c>
      <c r="N33" s="12">
        <f t="shared" si="1"/>
        <v>7.0425191170431711</v>
      </c>
      <c r="O33" s="16">
        <f t="shared" si="5"/>
        <v>3.7039447963654084E-4</v>
      </c>
      <c r="Q33" s="4">
        <f t="shared" si="2"/>
        <v>3.8225396714814508E-2</v>
      </c>
      <c r="R33" s="4">
        <f t="shared" si="2"/>
        <v>1.4230819134584571E-2</v>
      </c>
      <c r="S33" s="4">
        <f t="shared" si="2"/>
        <v>-1.5239739052358425E-2</v>
      </c>
      <c r="T33" s="4">
        <f t="shared" si="2"/>
        <v>-0.36082919731981544</v>
      </c>
      <c r="V33" s="4">
        <f t="shared" si="6"/>
        <v>0.26920308712064039</v>
      </c>
      <c r="W33" s="4">
        <f t="shared" si="3"/>
        <v>0.1002208158064956</v>
      </c>
      <c r="X33" s="4">
        <f t="shared" si="3"/>
        <v>-0.10732615361498359</v>
      </c>
      <c r="Y33" s="4">
        <f t="shared" si="3"/>
        <v>-2.541146520112143</v>
      </c>
    </row>
    <row r="34" spans="2:25">
      <c r="B34" s="55"/>
      <c r="C34" t="s">
        <v>57</v>
      </c>
      <c r="D34" s="38">
        <v>205900.71608177299</v>
      </c>
      <c r="E34" s="38">
        <v>6.2253424513320299E-3</v>
      </c>
      <c r="F34" s="38">
        <v>0.36536384979840397</v>
      </c>
      <c r="G34" s="38">
        <v>0.20805338520956501</v>
      </c>
      <c r="H34" s="15">
        <f t="shared" si="4"/>
        <v>97.436452787454996</v>
      </c>
      <c r="N34" s="12">
        <f t="shared" si="1"/>
        <v>94.82956441420356</v>
      </c>
      <c r="O34" s="16">
        <f t="shared" si="5"/>
        <v>4.9874691969747685E-3</v>
      </c>
      <c r="Q34" s="4">
        <f t="shared" si="2"/>
        <v>3.8225396714814508E-2</v>
      </c>
      <c r="R34" s="4">
        <f t="shared" si="2"/>
        <v>2.5982398882632651E-2</v>
      </c>
      <c r="S34" s="4">
        <f t="shared" si="2"/>
        <v>-1.5239739052358425E-2</v>
      </c>
      <c r="T34" s="4">
        <f t="shared" si="2"/>
        <v>5.5176840170201302E-3</v>
      </c>
      <c r="V34" s="4">
        <f t="shared" si="6"/>
        <v>3.6248977200259875</v>
      </c>
      <c r="W34" s="4">
        <f t="shared" si="3"/>
        <v>2.4638995684761436</v>
      </c>
      <c r="X34" s="4">
        <f t="shared" si="3"/>
        <v>-1.4451778161212767</v>
      </c>
      <c r="Y34" s="4">
        <f t="shared" si="3"/>
        <v>0.52323957190923187</v>
      </c>
    </row>
    <row r="35" spans="2:25">
      <c r="B35" s="55"/>
      <c r="C35" t="s">
        <v>58</v>
      </c>
      <c r="D35" s="38">
        <v>205900.71608177299</v>
      </c>
      <c r="E35" s="38">
        <v>1.4979083632817599E-2</v>
      </c>
      <c r="F35" s="38">
        <v>0.42142020014722997</v>
      </c>
      <c r="G35" s="38">
        <v>0.28156603789349999</v>
      </c>
      <c r="H35" s="15">
        <f t="shared" si="4"/>
        <v>365.96429952000045</v>
      </c>
      <c r="N35" s="12">
        <f t="shared" si="1"/>
        <v>346.23431467533607</v>
      </c>
      <c r="O35" s="16">
        <f t="shared" si="5"/>
        <v>1.8209858814033135E-2</v>
      </c>
      <c r="Q35" s="4">
        <f t="shared" si="2"/>
        <v>3.8225396714814508E-2</v>
      </c>
      <c r="R35" s="4">
        <f t="shared" si="2"/>
        <v>3.7828470650429047E-2</v>
      </c>
      <c r="S35" s="4">
        <f t="shared" si="2"/>
        <v>1.108463685175276E-2</v>
      </c>
      <c r="T35" s="4">
        <f t="shared" si="2"/>
        <v>2.4744600310999232E-2</v>
      </c>
      <c r="V35" s="4">
        <f t="shared" si="6"/>
        <v>13.234944034746643</v>
      </c>
      <c r="W35" s="4">
        <f t="shared" si="3"/>
        <v>13.097514610867366</v>
      </c>
      <c r="X35" s="4">
        <f t="shared" si="3"/>
        <v>3.8378816437915919</v>
      </c>
      <c r="Y35" s="4">
        <f t="shared" si="3"/>
        <v>8.5674297305939273</v>
      </c>
    </row>
    <row r="36" spans="2:25">
      <c r="B36" s="55"/>
      <c r="C36" t="s">
        <v>59</v>
      </c>
      <c r="D36" s="38">
        <v>205900.71608177299</v>
      </c>
      <c r="E36" s="38">
        <v>0.107950396529117</v>
      </c>
      <c r="F36" s="38">
        <v>0.42142020014722997</v>
      </c>
      <c r="G36" s="38">
        <v>1.6788687614751399E-2</v>
      </c>
      <c r="H36" s="15">
        <f t="shared" si="4"/>
        <v>157.25852442000061</v>
      </c>
      <c r="N36" s="12">
        <f t="shared" si="1"/>
        <v>156.57802321888005</v>
      </c>
      <c r="O36" s="16">
        <f t="shared" si="5"/>
        <v>8.235069648916335E-3</v>
      </c>
      <c r="Q36" s="4">
        <f t="shared" si="2"/>
        <v>3.8225396714814508E-2</v>
      </c>
      <c r="R36" s="4">
        <f t="shared" si="2"/>
        <v>-3.2504020618907781E-2</v>
      </c>
      <c r="S36" s="4">
        <f t="shared" si="2"/>
        <v>1.108463685175276E-2</v>
      </c>
      <c r="T36" s="4">
        <f t="shared" si="2"/>
        <v>-8.1264013900366194E-3</v>
      </c>
      <c r="V36" s="4">
        <f t="shared" si="6"/>
        <v>5.9852570543631272</v>
      </c>
      <c r="W36" s="4">
        <f t="shared" si="3"/>
        <v>-5.0894152951742981</v>
      </c>
      <c r="X36" s="4">
        <f t="shared" si="3"/>
        <v>1.7356105263465971</v>
      </c>
      <c r="Y36" s="4">
        <f t="shared" si="3"/>
        <v>-1.272415865535093</v>
      </c>
    </row>
    <row r="37" spans="2:25">
      <c r="B37" s="55"/>
      <c r="C37" t="s">
        <v>60</v>
      </c>
      <c r="D37" s="38">
        <v>205900.71608177299</v>
      </c>
      <c r="E37" s="38">
        <v>0.18090961797008101</v>
      </c>
      <c r="F37" s="38">
        <v>0.20494197540571299</v>
      </c>
      <c r="G37" s="38">
        <v>4.7230445224974597E-2</v>
      </c>
      <c r="H37" s="15">
        <f t="shared" si="4"/>
        <v>360.55578749000011</v>
      </c>
      <c r="N37" s="12">
        <f t="shared" si="1"/>
        <v>348.89374651687302</v>
      </c>
      <c r="O37" s="16">
        <f t="shared" si="5"/>
        <v>1.8349729058856623E-2</v>
      </c>
      <c r="Q37" s="4">
        <f t="shared" si="2"/>
        <v>3.8225396714814508E-2</v>
      </c>
      <c r="R37" s="4">
        <f t="shared" si="2"/>
        <v>1.3632265886928563E-2</v>
      </c>
      <c r="S37" s="4">
        <f t="shared" si="2"/>
        <v>6.6776344339520843E-3</v>
      </c>
      <c r="T37" s="4">
        <f t="shared" si="2"/>
        <v>7.5875835642436051E-3</v>
      </c>
      <c r="V37" s="4">
        <f t="shared" si="6"/>
        <v>13.336601871925403</v>
      </c>
      <c r="W37" s="4">
        <f t="shared" si="3"/>
        <v>4.7562123188046694</v>
      </c>
      <c r="X37" s="4">
        <f t="shared" si="3"/>
        <v>2.3297848955316214</v>
      </c>
      <c r="Y37" s="4">
        <f t="shared" si="3"/>
        <v>2.6472604567388003</v>
      </c>
    </row>
    <row r="38" spans="2:25">
      <c r="B38" s="55"/>
      <c r="C38" t="s">
        <v>37</v>
      </c>
      <c r="D38" s="38">
        <v>205900.71608177299</v>
      </c>
      <c r="E38" s="38">
        <v>0.11555132771923</v>
      </c>
      <c r="F38" s="38">
        <v>0.20494197540571299</v>
      </c>
      <c r="G38" s="38">
        <v>2.81339207170467E-2</v>
      </c>
      <c r="H38" s="15">
        <f t="shared" si="4"/>
        <v>137.18100312500019</v>
      </c>
      <c r="N38" s="12">
        <f t="shared" si="1"/>
        <v>129.14087406341304</v>
      </c>
      <c r="O38" s="16">
        <f t="shared" si="5"/>
        <v>6.7920393333073155E-3</v>
      </c>
      <c r="Q38" s="4">
        <f t="shared" si="2"/>
        <v>3.8225396714814508E-2</v>
      </c>
      <c r="R38" s="4">
        <f t="shared" si="2"/>
        <v>1.5669367064519157E-2</v>
      </c>
      <c r="S38" s="4">
        <f t="shared" si="2"/>
        <v>6.6776344339520843E-3</v>
      </c>
      <c r="T38" s="4">
        <f t="shared" si="2"/>
        <v>6.1463284797983242E-2</v>
      </c>
      <c r="V38" s="4">
        <f t="shared" si="6"/>
        <v>4.9364611431718624</v>
      </c>
      <c r="W38" s="4">
        <f t="shared" si="3"/>
        <v>2.0235557587324604</v>
      </c>
      <c r="X38" s="4">
        <f t="shared" si="3"/>
        <v>0.86235554747651655</v>
      </c>
      <c r="Y38" s="4">
        <f t="shared" si="3"/>
        <v>7.9374223216200432</v>
      </c>
    </row>
    <row r="39" spans="2:25">
      <c r="B39" s="55"/>
      <c r="C39" t="s">
        <v>38</v>
      </c>
      <c r="D39" s="38">
        <v>205900.71608177299</v>
      </c>
      <c r="E39" s="38">
        <v>9.3273625478083794E-2</v>
      </c>
      <c r="F39" s="38">
        <v>0.20494197540571299</v>
      </c>
      <c r="G39" s="38">
        <v>0.15837077729043</v>
      </c>
      <c r="H39" s="15">
        <f t="shared" si="4"/>
        <v>623.33667646200081</v>
      </c>
      <c r="N39" s="12">
        <f t="shared" si="1"/>
        <v>611.2316692410667</v>
      </c>
      <c r="O39" s="16">
        <f t="shared" si="5"/>
        <v>3.2147138304251095E-2</v>
      </c>
      <c r="Q39" s="4">
        <f t="shared" si="2"/>
        <v>3.8225396714814508E-2</v>
      </c>
      <c r="R39" s="4">
        <f t="shared" si="2"/>
        <v>-2.4836432083084059E-2</v>
      </c>
      <c r="S39" s="4">
        <f t="shared" si="2"/>
        <v>6.6776344339520843E-3</v>
      </c>
      <c r="T39" s="4">
        <f t="shared" si="2"/>
        <v>1.9283903989675721E-2</v>
      </c>
      <c r="V39" s="4">
        <f t="shared" si="6"/>
        <v>23.36457304139806</v>
      </c>
      <c r="W39" s="4">
        <f t="shared" si="3"/>
        <v>-15.180813840135853</v>
      </c>
      <c r="X39" s="4">
        <f t="shared" si="3"/>
        <v>4.0815816416461583</v>
      </c>
      <c r="Y39" s="4">
        <f t="shared" si="3"/>
        <v>11.786932825093958</v>
      </c>
    </row>
    <row r="40" spans="2:25">
      <c r="B40" s="55"/>
      <c r="C40" t="s">
        <v>39</v>
      </c>
      <c r="D40" s="38">
        <v>205900.71608177299</v>
      </c>
      <c r="E40" s="38">
        <v>0.115501640654236</v>
      </c>
      <c r="F40" s="38">
        <v>0.20494197540571299</v>
      </c>
      <c r="G40" s="38">
        <v>2.88325118838989E-2</v>
      </c>
      <c r="H40" s="15">
        <f t="shared" si="4"/>
        <v>140.52688124999995</v>
      </c>
      <c r="N40" s="12">
        <f t="shared" si="1"/>
        <v>139.74040829181297</v>
      </c>
      <c r="O40" s="16">
        <f t="shared" si="5"/>
        <v>7.349511581471584E-3</v>
      </c>
      <c r="Q40" s="4">
        <f t="shared" si="2"/>
        <v>3.8225396714814508E-2</v>
      </c>
      <c r="R40" s="4">
        <f t="shared" si="2"/>
        <v>1.7697522980451907E-2</v>
      </c>
      <c r="S40" s="4">
        <f t="shared" si="2"/>
        <v>6.6776344339520843E-3</v>
      </c>
      <c r="T40" s="4">
        <f t="shared" si="2"/>
        <v>-5.1365392709613378E-2</v>
      </c>
      <c r="V40" s="4">
        <f t="shared" si="6"/>
        <v>5.3416325440447059</v>
      </c>
      <c r="W40" s="4">
        <f t="shared" si="3"/>
        <v>2.4730590870420923</v>
      </c>
      <c r="X40" s="4">
        <f t="shared" si="3"/>
        <v>0.93313536222393367</v>
      </c>
      <c r="Y40" s="4">
        <f t="shared" si="3"/>
        <v>-7.1778209493106866</v>
      </c>
    </row>
    <row r="41" spans="2:25">
      <c r="B41" s="55"/>
      <c r="C41" t="s">
        <v>61</v>
      </c>
      <c r="D41" s="38">
        <v>205900.71608177299</v>
      </c>
      <c r="E41" s="38">
        <v>3.5946978548845099E-2</v>
      </c>
      <c r="F41" s="38">
        <v>0.36536384979840397</v>
      </c>
      <c r="G41" s="38">
        <v>8.2462633266337002E-2</v>
      </c>
      <c r="H41" s="15">
        <f t="shared" si="4"/>
        <v>222.99905527938984</v>
      </c>
      <c r="N41" s="12">
        <f t="shared" si="1"/>
        <v>218.39208213076625</v>
      </c>
      <c r="O41" s="16">
        <f t="shared" si="5"/>
        <v>1.1486120275031408E-2</v>
      </c>
      <c r="Q41" s="4">
        <f t="shared" si="2"/>
        <v>3.8225396714814508E-2</v>
      </c>
      <c r="R41" s="4">
        <f t="shared" si="2"/>
        <v>1.6491639463199093E-2</v>
      </c>
      <c r="S41" s="4">
        <f t="shared" si="2"/>
        <v>-1.5239739052358425E-2</v>
      </c>
      <c r="T41" s="4">
        <f t="shared" si="2"/>
        <v>2.4200748204488143E-3</v>
      </c>
      <c r="V41" s="4">
        <f t="shared" si="6"/>
        <v>8.3481239788228923</v>
      </c>
      <c r="W41" s="4">
        <f t="shared" si="3"/>
        <v>3.601643480117962</v>
      </c>
      <c r="X41" s="4">
        <f t="shared" si="3"/>
        <v>-3.3282383427741071</v>
      </c>
      <c r="Y41" s="4">
        <f t="shared" si="3"/>
        <v>0.5285251789500568</v>
      </c>
    </row>
    <row r="42" spans="2:25">
      <c r="B42" s="55"/>
      <c r="C42" t="s">
        <v>62</v>
      </c>
      <c r="D42" s="38">
        <v>205900.71608177299</v>
      </c>
      <c r="E42" s="38">
        <v>0.23142536993799401</v>
      </c>
      <c r="F42" s="38">
        <v>0.36536384979840397</v>
      </c>
      <c r="G42" s="38">
        <v>3.5156525801424497E-2</v>
      </c>
      <c r="H42" s="15">
        <f t="shared" si="4"/>
        <v>612.06895148963315</v>
      </c>
      <c r="N42" s="12">
        <f t="shared" si="1"/>
        <v>595.88183768796591</v>
      </c>
      <c r="O42" s="16">
        <f t="shared" si="5"/>
        <v>3.133982876399579E-2</v>
      </c>
      <c r="Q42" s="4">
        <f t="shared" si="2"/>
        <v>3.8225396714814508E-2</v>
      </c>
      <c r="R42" s="4">
        <f t="shared" si="2"/>
        <v>2.5982398882638646E-2</v>
      </c>
      <c r="S42" s="4">
        <f t="shared" si="2"/>
        <v>-1.5239739052358425E-2</v>
      </c>
      <c r="T42" s="4">
        <f t="shared" si="2"/>
        <v>4.8786670917655428E-3</v>
      </c>
      <c r="V42" s="4">
        <f t="shared" si="6"/>
        <v>22.777819640775203</v>
      </c>
      <c r="W42" s="4">
        <f t="shared" si="3"/>
        <v>15.482439593728468</v>
      </c>
      <c r="X42" s="4">
        <f t="shared" si="3"/>
        <v>-9.0810837124043982</v>
      </c>
      <c r="Y42" s="4">
        <f t="shared" si="3"/>
        <v>2.907109112109056</v>
      </c>
    </row>
    <row r="43" spans="2:25">
      <c r="B43" s="55"/>
      <c r="C43" t="s">
        <v>41</v>
      </c>
      <c r="D43" s="38">
        <v>205900.71608177299</v>
      </c>
      <c r="E43" s="38">
        <v>0.20826144123132501</v>
      </c>
      <c r="F43" s="38">
        <v>0.36536384979840397</v>
      </c>
      <c r="G43" s="38">
        <v>0.23344273278855299</v>
      </c>
      <c r="H43" s="15">
        <f t="shared" si="4"/>
        <v>3657.4016786999982</v>
      </c>
      <c r="N43" s="12">
        <f t="shared" si="1"/>
        <v>3488.4405685321349</v>
      </c>
      <c r="O43" s="16">
        <f t="shared" si="5"/>
        <v>0.18347115679068993</v>
      </c>
      <c r="Q43" s="4">
        <f t="shared" si="2"/>
        <v>3.8225396714814508E-2</v>
      </c>
      <c r="R43" s="4">
        <f t="shared" si="2"/>
        <v>2.8043879359760826E-2</v>
      </c>
      <c r="S43" s="4">
        <f t="shared" si="2"/>
        <v>-1.5239739052358425E-2</v>
      </c>
      <c r="T43" s="4">
        <f t="shared" si="2"/>
        <v>4.4324431023154309E-2</v>
      </c>
      <c r="V43" s="4">
        <f t="shared" si="6"/>
        <v>133.34702464819392</v>
      </c>
      <c r="W43" s="4">
        <f t="shared" si="3"/>
        <v>97.829406457610659</v>
      </c>
      <c r="X43" s="4">
        <f t="shared" si="3"/>
        <v>-53.162923964090602</v>
      </c>
      <c r="Y43" s="4">
        <f t="shared" si="3"/>
        <v>154.62314335827583</v>
      </c>
    </row>
    <row r="44" spans="2:25">
      <c r="B44" s="55"/>
      <c r="C44" t="s">
        <v>63</v>
      </c>
      <c r="D44" s="38">
        <v>205900.71608177299</v>
      </c>
      <c r="E44" s="38">
        <v>3.9413317611102998E-2</v>
      </c>
      <c r="F44" s="38">
        <v>0.20494197540571299</v>
      </c>
      <c r="G44" s="38">
        <v>1.9031053221897E-2</v>
      </c>
      <c r="H44" s="15">
        <f t="shared" si="4"/>
        <v>31.651521524999971</v>
      </c>
      <c r="N44" s="12">
        <f t="shared" si="1"/>
        <v>31.932042090246899</v>
      </c>
      <c r="O44" s="16">
        <f t="shared" si="5"/>
        <v>1.6794348609045625E-3</v>
      </c>
      <c r="Q44" s="4">
        <f t="shared" si="2"/>
        <v>3.8225396714814508E-2</v>
      </c>
      <c r="R44" s="4">
        <f t="shared" si="2"/>
        <v>2.3558155271131032E-2</v>
      </c>
      <c r="S44" s="4">
        <f t="shared" si="2"/>
        <v>6.6776344339520843E-3</v>
      </c>
      <c r="T44" s="4">
        <f t="shared" si="2"/>
        <v>-8.6082787769717672E-2</v>
      </c>
      <c r="V44" s="4">
        <f t="shared" si="6"/>
        <v>1.2206149768138423</v>
      </c>
      <c r="W44" s="4">
        <f t="shared" si="3"/>
        <v>0.75226000568632789</v>
      </c>
      <c r="X44" s="4">
        <f t="shared" si="3"/>
        <v>0.21323050380823999</v>
      </c>
      <c r="Y44" s="4">
        <f t="shared" si="3"/>
        <v>-2.7487992023084158</v>
      </c>
    </row>
    <row r="45" spans="2:25">
      <c r="B45" s="55"/>
      <c r="C45" t="s">
        <v>42</v>
      </c>
      <c r="D45" s="38">
        <v>205900.71608177299</v>
      </c>
      <c r="E45" s="38">
        <v>0.22732270931339901</v>
      </c>
      <c r="F45" s="38">
        <v>0.20494197540571299</v>
      </c>
      <c r="G45" s="38">
        <v>0.206068173368333</v>
      </c>
      <c r="H45" s="15">
        <f t="shared" si="4"/>
        <v>1976.7079999999939</v>
      </c>
      <c r="N45" s="12">
        <f t="shared" si="1"/>
        <v>1939.9709926932057</v>
      </c>
      <c r="O45" s="16">
        <f t="shared" si="5"/>
        <v>0.10203089752495716</v>
      </c>
      <c r="Q45" s="4">
        <f t="shared" si="2"/>
        <v>3.8225396714814508E-2</v>
      </c>
      <c r="R45" s="4">
        <f t="shared" si="2"/>
        <v>1.3687752582918655E-2</v>
      </c>
      <c r="S45" s="4">
        <f t="shared" si="2"/>
        <v>6.6776344339520843E-3</v>
      </c>
      <c r="T45" s="4">
        <f t="shared" si="2"/>
        <v>-2.0953107562811768E-2</v>
      </c>
      <c r="V45" s="4">
        <f t="shared" si="6"/>
        <v>74.156160810930302</v>
      </c>
      <c r="W45" s="4">
        <f t="shared" si="3"/>
        <v>26.553842966023694</v>
      </c>
      <c r="X45" s="4">
        <f t="shared" si="3"/>
        <v>12.954417101676357</v>
      </c>
      <c r="Y45" s="4">
        <f t="shared" si="3"/>
        <v>-40.648420878635463</v>
      </c>
    </row>
    <row r="46" spans="2:25">
      <c r="B46" s="55"/>
      <c r="C46" t="s">
        <v>43</v>
      </c>
      <c r="D46" s="38">
        <v>205900.71608177299</v>
      </c>
      <c r="E46" s="38">
        <v>5.1890631385710104E-3</v>
      </c>
      <c r="F46" s="38">
        <v>8.2739746486525795E-3</v>
      </c>
      <c r="G46" s="38">
        <v>1</v>
      </c>
      <c r="H46" s="15">
        <f t="shared" si="4"/>
        <v>8.8401777596071991</v>
      </c>
      <c r="N46" s="12">
        <f t="shared" si="1"/>
        <v>8.9059863418405509</v>
      </c>
      <c r="O46" s="16">
        <f t="shared" si="5"/>
        <v>4.6840173550301338E-4</v>
      </c>
      <c r="Q46" s="4">
        <f t="shared" si="2"/>
        <v>3.8225396714814508E-2</v>
      </c>
      <c r="R46" s="4">
        <f t="shared" si="2"/>
        <v>-5.9701677680541465E-3</v>
      </c>
      <c r="S46" s="4">
        <f t="shared" si="2"/>
        <v>-4.7070315030257603E-2</v>
      </c>
      <c r="T46" s="4">
        <f t="shared" si="2"/>
        <v>0</v>
      </c>
      <c r="V46" s="4">
        <f t="shared" si="6"/>
        <v>0.34043486105357468</v>
      </c>
      <c r="W46" s="4">
        <f t="shared" si="3"/>
        <v>-5.3170232600786918E-2</v>
      </c>
      <c r="X46" s="4">
        <f t="shared" si="3"/>
        <v>-0.41920758276560621</v>
      </c>
      <c r="Y46" s="4">
        <f t="shared" si="3"/>
        <v>0</v>
      </c>
    </row>
    <row r="47" spans="2:25">
      <c r="B47" s="55"/>
      <c r="C47" t="s">
        <v>45</v>
      </c>
      <c r="D47" s="38">
        <v>205900.71608177299</v>
      </c>
      <c r="E47" s="38">
        <v>0.138236959707049</v>
      </c>
      <c r="F47" s="38">
        <v>0.20494197540571299</v>
      </c>
      <c r="G47" s="38">
        <v>0.47626418787187702</v>
      </c>
      <c r="H47" s="15">
        <f t="shared" si="4"/>
        <v>2778.18316400199</v>
      </c>
      <c r="N47" s="12">
        <f t="shared" si="1"/>
        <v>2703.228174145856</v>
      </c>
      <c r="O47" s="16">
        <f t="shared" si="5"/>
        <v>0.14217367056604796</v>
      </c>
      <c r="Q47" s="4">
        <f t="shared" ref="Q47:T52" si="7">LN(D47) - LN(D19)</f>
        <v>3.8225396714814508E-2</v>
      </c>
      <c r="R47" s="4">
        <f t="shared" si="7"/>
        <v>4.3097341885782736E-3</v>
      </c>
      <c r="S47" s="4">
        <f t="shared" si="7"/>
        <v>6.6776344339520843E-3</v>
      </c>
      <c r="T47" s="4">
        <f t="shared" si="7"/>
        <v>5.7398717802852328E-3</v>
      </c>
      <c r="V47" s="4">
        <f t="shared" si="6"/>
        <v>103.33196936738902</v>
      </c>
      <c r="W47" s="4">
        <f t="shared" si="3"/>
        <v>11.650194881644419</v>
      </c>
      <c r="X47" s="4">
        <f t="shared" si="3"/>
        <v>18.051169538505789</v>
      </c>
      <c r="Y47" s="4">
        <f t="shared" si="3"/>
        <v>15.516183112451774</v>
      </c>
    </row>
    <row r="48" spans="2:25">
      <c r="B48" s="55"/>
      <c r="C48" t="s">
        <v>64</v>
      </c>
      <c r="D48" s="38">
        <v>205900.71608177299</v>
      </c>
      <c r="E48" s="38">
        <v>2.0636027619756799E-2</v>
      </c>
      <c r="F48" s="38">
        <v>0.20494197540571299</v>
      </c>
      <c r="G48" s="38">
        <v>1.2147051606471301E-3</v>
      </c>
      <c r="H48" s="15">
        <f t="shared" si="4"/>
        <v>1.057756620000001</v>
      </c>
      <c r="N48" s="12">
        <f t="shared" si="1"/>
        <v>1.0312859236996272</v>
      </c>
      <c r="O48" s="16">
        <f t="shared" si="5"/>
        <v>5.4239485433671023E-5</v>
      </c>
      <c r="Q48" s="4">
        <f t="shared" si="7"/>
        <v>3.8225396714814508E-2</v>
      </c>
      <c r="R48" s="4">
        <f t="shared" si="7"/>
        <v>3.0247685797957224E-2</v>
      </c>
      <c r="S48" s="4">
        <f t="shared" si="7"/>
        <v>6.6776344339520843E-3</v>
      </c>
      <c r="T48" s="4">
        <f t="shared" si="7"/>
        <v>-2.4247239265500653E-2</v>
      </c>
      <c r="V48" s="4">
        <f t="shared" si="6"/>
        <v>3.9421313559822174E-2</v>
      </c>
      <c r="W48" s="4">
        <f t="shared" si="3"/>
        <v>3.1194012587922412E-2</v>
      </c>
      <c r="X48" s="4">
        <f t="shared" si="3"/>
        <v>6.8865503953467128E-3</v>
      </c>
      <c r="Y48" s="4">
        <f t="shared" si="3"/>
        <v>-2.5005836543087714E-2</v>
      </c>
    </row>
    <row r="49" spans="2:32">
      <c r="B49" s="55"/>
      <c r="C49" t="s">
        <v>46</v>
      </c>
      <c r="D49" s="38">
        <v>205900.71608177299</v>
      </c>
      <c r="E49" s="38">
        <v>4.6636812739041897E-2</v>
      </c>
      <c r="F49" s="38">
        <v>0.20494197540571299</v>
      </c>
      <c r="G49" s="38">
        <v>3.4854225260895301E-2</v>
      </c>
      <c r="H49" s="15">
        <f t="shared" si="4"/>
        <v>68.591937560999895</v>
      </c>
      <c r="N49" s="12">
        <f t="shared" si="1"/>
        <v>68.064615474517055</v>
      </c>
      <c r="O49" s="16">
        <f t="shared" si="5"/>
        <v>3.579792601390882E-3</v>
      </c>
      <c r="Q49" s="4">
        <f t="shared" si="7"/>
        <v>3.8225396714814508E-2</v>
      </c>
      <c r="R49" s="4">
        <f t="shared" si="7"/>
        <v>-2.4836441003725174E-2</v>
      </c>
      <c r="S49" s="4">
        <f t="shared" si="7"/>
        <v>6.6776344339520843E-3</v>
      </c>
      <c r="T49" s="4">
        <f t="shared" si="7"/>
        <v>-4.6116495908905542E-3</v>
      </c>
      <c r="V49" s="4">
        <f t="shared" si="6"/>
        <v>2.6017969287547169</v>
      </c>
      <c r="W49" s="4">
        <f t="shared" si="3"/>
        <v>-1.6904828066740825</v>
      </c>
      <c r="X49" s="4">
        <f t="shared" si="3"/>
        <v>0.45451062002634296</v>
      </c>
      <c r="Y49" s="4">
        <f t="shared" si="3"/>
        <v>-0.31389015610717946</v>
      </c>
    </row>
    <row r="50" spans="2:32">
      <c r="B50" s="55"/>
      <c r="C50" t="s">
        <v>65</v>
      </c>
      <c r="D50" s="38">
        <v>205900.71608177299</v>
      </c>
      <c r="E50" s="38">
        <v>0.107950396529117</v>
      </c>
      <c r="F50" s="38">
        <v>0.42142020014722997</v>
      </c>
      <c r="G50" s="38">
        <v>0.164461321737989</v>
      </c>
      <c r="H50" s="15">
        <f t="shared" si="4"/>
        <v>1540.498303033205</v>
      </c>
      <c r="N50" s="12">
        <f t="shared" si="1"/>
        <v>1502.8302499393226</v>
      </c>
      <c r="O50" s="16">
        <f t="shared" si="5"/>
        <v>7.9039903074063E-2</v>
      </c>
      <c r="Q50" s="4">
        <f t="shared" si="7"/>
        <v>3.8225396714814508E-2</v>
      </c>
      <c r="R50" s="4">
        <f t="shared" si="7"/>
        <v>-3.2504020618907781E-2</v>
      </c>
      <c r="S50" s="4">
        <f t="shared" si="7"/>
        <v>1.108463685175276E-2</v>
      </c>
      <c r="T50" s="4">
        <f t="shared" si="7"/>
        <v>3.2911516708548971E-2</v>
      </c>
      <c r="V50" s="4">
        <f t="shared" si="6"/>
        <v>57.446282498954446</v>
      </c>
      <c r="W50" s="4">
        <f t="shared" si="3"/>
        <v>-48.848025430746077</v>
      </c>
      <c r="X50" s="4">
        <f t="shared" si="3"/>
        <v>16.658327570406225</v>
      </c>
      <c r="Y50" s="4">
        <f t="shared" si="3"/>
        <v>49.460422880990841</v>
      </c>
    </row>
    <row r="51" spans="2:32">
      <c r="B51" s="55"/>
      <c r="C51" t="s">
        <v>52</v>
      </c>
      <c r="D51" s="38">
        <v>205900.71608177299</v>
      </c>
      <c r="E51" s="38">
        <v>9.3102426326054893E-2</v>
      </c>
      <c r="F51" s="38">
        <v>0.36536384979840397</v>
      </c>
      <c r="G51" s="38">
        <v>0.22295582324662899</v>
      </c>
      <c r="H51" s="15">
        <f t="shared" si="4"/>
        <v>1561.5764501400029</v>
      </c>
      <c r="N51" s="12">
        <f t="shared" si="1"/>
        <v>1490.2379844180086</v>
      </c>
      <c r="O51" s="16">
        <f t="shared" si="5"/>
        <v>7.8377625051426911E-2</v>
      </c>
      <c r="Q51" s="4">
        <f t="shared" si="7"/>
        <v>3.8225396714814508E-2</v>
      </c>
      <c r="R51" s="4">
        <f t="shared" si="7"/>
        <v>2.3995807715259332E-2</v>
      </c>
      <c r="S51" s="4">
        <f t="shared" si="7"/>
        <v>-1.5239739052358425E-2</v>
      </c>
      <c r="T51" s="4">
        <f t="shared" si="7"/>
        <v>4.7278954051102939E-2</v>
      </c>
      <c r="V51" s="4">
        <f t="shared" si="6"/>
        <v>56.96493815386394</v>
      </c>
      <c r="W51" s="4">
        <f t="shared" si="3"/>
        <v>35.75946412407017</v>
      </c>
      <c r="X51" s="4">
        <f t="shared" si="3"/>
        <v>-22.710838008443034</v>
      </c>
      <c r="Y51" s="4">
        <f t="shared" si="3"/>
        <v>70.456893190507287</v>
      </c>
    </row>
    <row r="52" spans="2:32">
      <c r="B52" s="55"/>
      <c r="C52" t="s">
        <v>66</v>
      </c>
      <c r="D52" s="38">
        <v>205900.71608177299</v>
      </c>
      <c r="E52" s="38">
        <v>0.107950396529117</v>
      </c>
      <c r="F52" s="38">
        <v>0.42142020014722997</v>
      </c>
      <c r="G52" s="38">
        <v>0.14076831910367599</v>
      </c>
      <c r="H52" s="15">
        <f t="shared" si="4"/>
        <v>1318.5675173250083</v>
      </c>
      <c r="N52" s="12">
        <f t="shared" si="1"/>
        <v>1295.4397095513807</v>
      </c>
      <c r="O52" s="16">
        <f t="shared" si="5"/>
        <v>6.8132398243492612E-2</v>
      </c>
      <c r="Q52" s="4">
        <f t="shared" si="7"/>
        <v>3.8225396714814508E-2</v>
      </c>
      <c r="R52" s="4">
        <f t="shared" si="7"/>
        <v>-3.2504020618907781E-2</v>
      </c>
      <c r="S52" s="4">
        <f t="shared" si="7"/>
        <v>1.108463685175276E-2</v>
      </c>
      <c r="T52" s="4">
        <f t="shared" si="7"/>
        <v>1.8690489298613278E-2</v>
      </c>
      <c r="V52" s="4">
        <f t="shared" si="6"/>
        <v>49.518696817725605</v>
      </c>
      <c r="W52" s="4">
        <f t="shared" si="3"/>
        <v>-42.106999029809984</v>
      </c>
      <c r="X52" s="4">
        <f t="shared" si="3"/>
        <v>14.359478743717126</v>
      </c>
      <c r="Y52" s="4">
        <f t="shared" si="3"/>
        <v>24.212402028368775</v>
      </c>
    </row>
    <row r="53" spans="2:32">
      <c r="D53" s="54" t="s">
        <v>3</v>
      </c>
      <c r="E53" s="54"/>
      <c r="F53" s="54"/>
      <c r="G53" s="54"/>
      <c r="H53" s="37" t="s">
        <v>4</v>
      </c>
      <c r="N53" s="38" t="s">
        <v>7</v>
      </c>
      <c r="O53" s="5" t="s">
        <v>25</v>
      </c>
      <c r="Q53" s="54" t="s">
        <v>9</v>
      </c>
      <c r="R53" s="54"/>
      <c r="S53" s="54"/>
      <c r="T53" s="54"/>
      <c r="V53" s="54" t="s">
        <v>26</v>
      </c>
      <c r="W53" s="54"/>
      <c r="X53" s="54"/>
      <c r="Y53" s="54"/>
    </row>
    <row r="54" spans="2:32">
      <c r="H54" s="13">
        <f>SUM(H31:H52)</f>
        <v>19466.309669602422</v>
      </c>
      <c r="V54" s="4">
        <f t="shared" ref="V54:Y54" si="8">SUM(V31:V52)</f>
        <v>726.69672221235692</v>
      </c>
      <c r="W54" s="4">
        <f t="shared" si="8"/>
        <v>-15.058517424772432</v>
      </c>
      <c r="X54" s="4">
        <f t="shared" si="8"/>
        <v>26.522097870783632</v>
      </c>
      <c r="Y54" s="4">
        <f t="shared" si="8"/>
        <v>160.2562125597502</v>
      </c>
      <c r="Z54" s="18">
        <f>SUM(V54:Y54)</f>
        <v>898.41651521811843</v>
      </c>
      <c r="AB54" s="32">
        <f>EXP(V54/$M31)</f>
        <v>1.0389596864816801</v>
      </c>
      <c r="AC54" s="32">
        <f>EXP(W54/$M31)</f>
        <v>0.99920832538433113</v>
      </c>
      <c r="AD54" s="32">
        <f>EXP(X54/$M31)</f>
        <v>1.001395877409772</v>
      </c>
      <c r="AE54" s="32">
        <f>EXP(Y54/$M31)</f>
        <v>1.0084641404416321</v>
      </c>
      <c r="AF54" s="17">
        <f>PRODUCT(AB54:AE54)</f>
        <v>1.0483854849738816</v>
      </c>
    </row>
    <row r="55" spans="2:32">
      <c r="H55" s="51" t="s">
        <v>0</v>
      </c>
      <c r="V55" s="52" t="s">
        <v>12</v>
      </c>
      <c r="W55" s="52"/>
      <c r="X55" s="52"/>
      <c r="Y55" s="52"/>
      <c r="Z55" s="38" t="s">
        <v>5</v>
      </c>
      <c r="AB55" s="54" t="s">
        <v>11</v>
      </c>
      <c r="AC55" s="54"/>
      <c r="AD55" s="54"/>
      <c r="AE55" s="54"/>
      <c r="AF55" s="38" t="s">
        <v>11</v>
      </c>
    </row>
  </sheetData>
  <mergeCells count="13">
    <mergeCell ref="AB55:AE55"/>
    <mergeCell ref="B31:B52"/>
    <mergeCell ref="D53:G53"/>
    <mergeCell ref="Q53:T53"/>
    <mergeCell ref="V53:Y53"/>
    <mergeCell ref="V55:Y55"/>
    <mergeCell ref="D1:G1"/>
    <mergeCell ref="Q1:T1"/>
    <mergeCell ref="V1:Y1"/>
    <mergeCell ref="D25:G25"/>
    <mergeCell ref="D29:G29"/>
    <mergeCell ref="Q29:T29"/>
    <mergeCell ref="V29:Y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with matrices - incremental</vt:lpstr>
      <vt:lpstr>with matrices - for testing</vt:lpstr>
      <vt:lpstr>SuperSimple testing</vt:lpstr>
      <vt:lpstr>GH data -- limits -- WRONG</vt:lpstr>
      <vt:lpstr>GH data -- small numbers</vt:lpstr>
      <vt:lpstr>GH data -- correct</vt:lpstr>
      <vt:lpstr>GH data -- small numbers test</vt:lpstr>
      <vt:lpstr>GH data -- correct test</vt:lpstr>
      <vt:lpstr>UK data -- fixed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MKH</dc:creator>
  <cp:lastModifiedBy>MKH</cp:lastModifiedBy>
  <dcterms:created xsi:type="dcterms:W3CDTF">2018-01-20T15:39:31Z</dcterms:created>
  <dcterms:modified xsi:type="dcterms:W3CDTF">2018-03-05T03:25:06Z</dcterms:modified>
</cp:coreProperties>
</file>