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rat\Documents\_Work Related\_My Books\Financial Math with Python\CodeForBook\"/>
    </mc:Choice>
  </mc:AlternateContent>
  <xr:revisionPtr revIDLastSave="0" documentId="13_ncr:1_{C5B55E15-58D4-4396-BE42-7C46F9E2182B}" xr6:coauthVersionLast="45" xr6:coauthVersionMax="45" xr10:uidLastSave="{00000000-0000-0000-0000-000000000000}"/>
  <bookViews>
    <workbookView xWindow="3630" yWindow="2790" windowWidth="23610" windowHeight="10500" firstSheet="2" activeTab="9" xr2:uid="{EAB1697F-5FC0-4B8A-A2CE-1FD59A4F4BBF}"/>
  </bookViews>
  <sheets>
    <sheet name="Acme Furniture" sheetId="1" r:id="rId1"/>
    <sheet name="Resort" sheetId="2" r:id="rId2"/>
    <sheet name="Multiple Inv" sheetId="7" r:id="rId3"/>
    <sheet name="Restaurant" sheetId="3" r:id="rId4"/>
    <sheet name="Project Comparison" sheetId="4" r:id="rId5"/>
    <sheet name="Multiple IRRs" sheetId="5" r:id="rId6"/>
    <sheet name="MIRR" sheetId="9" r:id="rId7"/>
    <sheet name="DPP and PI" sheetId="8" r:id="rId8"/>
    <sheet name="Ex 1" sheetId="6" r:id="rId9"/>
    <sheet name="Ex 2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0" l="1"/>
  <c r="A11" i="10"/>
  <c r="A12" i="10"/>
  <c r="A13" i="10"/>
  <c r="A14" i="10"/>
  <c r="A15" i="10"/>
  <c r="A16" i="10"/>
  <c r="A17" i="10"/>
  <c r="A18" i="10"/>
  <c r="A19" i="10"/>
  <c r="A20" i="10"/>
  <c r="A21" i="10"/>
  <c r="A9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C4" i="10"/>
  <c r="B22" i="4" l="1"/>
  <c r="B23" i="4"/>
  <c r="B27" i="4"/>
  <c r="B26" i="4"/>
  <c r="B5" i="9" l="1"/>
  <c r="B4" i="9"/>
  <c r="B19" i="8" l="1"/>
  <c r="B17" i="8"/>
  <c r="B9" i="8"/>
  <c r="B7" i="8"/>
  <c r="B16" i="8" l="1"/>
  <c r="D15" i="8"/>
  <c r="E15" i="8"/>
  <c r="F15" i="8"/>
  <c r="G15" i="8"/>
  <c r="H15" i="8"/>
  <c r="I15" i="8"/>
  <c r="J15" i="8"/>
  <c r="C15" i="8"/>
  <c r="B6" i="8"/>
  <c r="D5" i="8"/>
  <c r="E5" i="8"/>
  <c r="F5" i="8"/>
  <c r="G5" i="8"/>
  <c r="H5" i="8"/>
  <c r="I5" i="8"/>
  <c r="J5" i="8"/>
  <c r="C5" i="8"/>
  <c r="J6" i="8" l="1"/>
  <c r="F16" i="8"/>
  <c r="E16" i="8"/>
  <c r="H6" i="8"/>
  <c r="C16" i="8"/>
  <c r="D16" i="8"/>
  <c r="J16" i="8"/>
  <c r="I16" i="8"/>
  <c r="H16" i="8"/>
  <c r="G16" i="8"/>
  <c r="G6" i="8"/>
  <c r="F6" i="8"/>
  <c r="I6" i="8"/>
  <c r="E6" i="8"/>
  <c r="C6" i="8"/>
  <c r="D6" i="8"/>
  <c r="A6" i="6"/>
  <c r="A7" i="6"/>
  <c r="A8" i="6"/>
  <c r="A9" i="6"/>
  <c r="A10" i="6"/>
  <c r="A5" i="6"/>
  <c r="A12" i="7"/>
  <c r="A11" i="7"/>
  <c r="A8" i="7"/>
  <c r="A7" i="7"/>
  <c r="H4" i="7"/>
  <c r="A10" i="7" s="1"/>
  <c r="A9" i="7" l="1"/>
  <c r="A5" i="5"/>
  <c r="A4" i="5"/>
  <c r="B19" i="4" l="1"/>
  <c r="B18" i="4"/>
  <c r="B16" i="1"/>
  <c r="B15" i="4" l="1"/>
  <c r="B16" i="4"/>
  <c r="A15" i="4"/>
  <c r="A16" i="4"/>
  <c r="B7" i="4"/>
  <c r="B8" i="4"/>
  <c r="B9" i="4"/>
  <c r="B10" i="4"/>
  <c r="B11" i="4"/>
  <c r="B12" i="4"/>
  <c r="B13" i="4"/>
  <c r="B14" i="4"/>
  <c r="B6" i="4"/>
  <c r="A7" i="4"/>
  <c r="A8" i="4"/>
  <c r="A9" i="4"/>
  <c r="A10" i="4"/>
  <c r="A11" i="4"/>
  <c r="A12" i="4"/>
  <c r="A13" i="4"/>
  <c r="A14" i="4"/>
  <c r="A6" i="4"/>
  <c r="N2" i="4"/>
  <c r="N1" i="4"/>
  <c r="A6" i="1" l="1"/>
  <c r="A13" i="1"/>
  <c r="A26" i="1"/>
  <c r="A25" i="1"/>
  <c r="A24" i="1"/>
  <c r="A23" i="1"/>
  <c r="A22" i="1"/>
  <c r="B15" i="3"/>
  <c r="A15" i="3"/>
  <c r="B14" i="3"/>
  <c r="B13" i="3"/>
  <c r="B12" i="3"/>
  <c r="B11" i="3"/>
  <c r="B10" i="3"/>
  <c r="B9" i="3"/>
  <c r="B8" i="3"/>
  <c r="B7" i="3"/>
  <c r="B6" i="3"/>
  <c r="A14" i="3"/>
  <c r="A13" i="3"/>
  <c r="A12" i="3"/>
  <c r="A11" i="3"/>
  <c r="A10" i="3"/>
  <c r="A9" i="3"/>
  <c r="A8" i="3"/>
  <c r="A7" i="3"/>
  <c r="A6" i="3"/>
  <c r="A13" i="2" l="1"/>
  <c r="A12" i="2"/>
  <c r="A11" i="2"/>
  <c r="A10" i="2"/>
  <c r="A9" i="2"/>
  <c r="A8" i="2"/>
  <c r="A7" i="2"/>
  <c r="A6" i="2"/>
  <c r="A5" i="2"/>
  <c r="A4" i="2"/>
  <c r="A4" i="1" l="1"/>
  <c r="A14" i="1" l="1"/>
  <c r="A12" i="1"/>
  <c r="A11" i="1"/>
  <c r="A10" i="1"/>
  <c r="A7" i="1"/>
  <c r="A5" i="1"/>
</calcChain>
</file>

<file path=xl/sharedStrings.xml><?xml version="1.0" encoding="utf-8"?>
<sst xmlns="http://schemas.openxmlformats.org/spreadsheetml/2006/main" count="70" uniqueCount="43">
  <si>
    <t>Rate of Return</t>
  </si>
  <si>
    <t>Cash Flow with 50,000 loan at 3%</t>
  </si>
  <si>
    <t>NPV (5 yr. scenario)</t>
  </si>
  <si>
    <t xml:space="preserve">NPV (6 yr. scenario) </t>
  </si>
  <si>
    <t>NPV (loan scenario)</t>
  </si>
  <si>
    <t>NPV</t>
  </si>
  <si>
    <t>Pessimistic NPV</t>
  </si>
  <si>
    <t>Optimistic NPV</t>
  </si>
  <si>
    <t>Proj A</t>
  </si>
  <si>
    <t>Proj B</t>
  </si>
  <si>
    <t>NPV Proj A</t>
  </si>
  <si>
    <t>NPV Proj B</t>
  </si>
  <si>
    <t>Exact IRR</t>
  </si>
  <si>
    <t>IRR Proj A</t>
  </si>
  <si>
    <t>IRR Proj B</t>
  </si>
  <si>
    <t>Cash Flows</t>
  </si>
  <si>
    <t>IRR</t>
  </si>
  <si>
    <t>Guess</t>
  </si>
  <si>
    <t>Time in Years</t>
  </si>
  <si>
    <t>Operating Cash Flow</t>
  </si>
  <si>
    <t>Investment Cash Flow</t>
  </si>
  <si>
    <t>Net Cash Flow</t>
  </si>
  <si>
    <t>Project A</t>
  </si>
  <si>
    <t>Discounted Cash Flows</t>
  </si>
  <si>
    <t>Accumulated Discounted Cash Flows</t>
  </si>
  <si>
    <t>Project B</t>
  </si>
  <si>
    <t>Years</t>
  </si>
  <si>
    <t>NPV of Cash Inflows</t>
  </si>
  <si>
    <t>NVP of Cash Outflows</t>
  </si>
  <si>
    <t>PI</t>
  </si>
  <si>
    <t>Year</t>
  </si>
  <si>
    <t>Net Cash Flow for year</t>
  </si>
  <si>
    <t>MIRR</t>
  </si>
  <si>
    <t>MIRR Proj A</t>
  </si>
  <si>
    <t>MIRR Proj B</t>
  </si>
  <si>
    <t>MIRR with finance rate of .025 and reinvest rate of .015</t>
  </si>
  <si>
    <t>Choose B</t>
  </si>
  <si>
    <t xml:space="preserve">Choose A </t>
  </si>
  <si>
    <t>MIRR with finance rate of .06 and reinvest rate of .08</t>
  </si>
  <si>
    <t>Operation Cash</t>
  </si>
  <si>
    <t>Investment Cash</t>
  </si>
  <si>
    <t>Cost of Capital</t>
  </si>
  <si>
    <t>Cost of Captial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</si>
</sst>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164" formatCode="_(* #,##0.0000_);_(* \(#,##0.0000\);_(* &quot;-&quot;????_);_(@_)"/>
    <numFmt numFmtId="165" formatCode="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2" fontId="0" fillId="0" borderId="0" xfId="0" applyNumberFormat="1" applyAlignment="1">
      <alignment horizontal="center"/>
    </xf>
    <xf numFmtId="0" fontId="0" fillId="0" borderId="0" xfId="0" applyAlignment="1">
      <alignment horizontal="center" vertical="top" wrapText="1"/>
    </xf>
    <xf numFmtId="8" fontId="0" fillId="0" borderId="0" xfId="0" applyNumberForma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3" fontId="0" fillId="0" borderId="0" xfId="0" applyNumberFormat="1" applyAlignment="1">
      <alignment horizontal="center" vertical="top" wrapText="1"/>
    </xf>
    <xf numFmtId="4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/>
    </xf>
    <xf numFmtId="3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8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 wrapText="1"/>
    </xf>
    <xf numFmtId="10" fontId="0" fillId="0" borderId="0" xfId="0" applyNumberFormat="1" applyAlignment="1">
      <alignment horizontal="center" vertical="top" wrapText="1"/>
    </xf>
    <xf numFmtId="10" fontId="0" fillId="0" borderId="0" xfId="0" applyNumberFormat="1" applyAlignment="1">
      <alignment horizontal="center" vertical="top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vertical="top" wrapText="1"/>
    </xf>
    <xf numFmtId="2" fontId="1" fillId="0" borderId="0" xfId="0" applyNumberFormat="1" applyFont="1" applyAlignment="1">
      <alignment vertical="top" wrapText="1"/>
    </xf>
    <xf numFmtId="1" fontId="0" fillId="0" borderId="0" xfId="0" applyNumberFormat="1" applyAlignment="1">
      <alignment horizontal="center" vertical="top" wrapText="1"/>
    </xf>
    <xf numFmtId="42" fontId="0" fillId="0" borderId="0" xfId="0" applyNumberFormat="1" applyAlignment="1">
      <alignment horizontal="center" vertical="top" wrapText="1"/>
    </xf>
    <xf numFmtId="42" fontId="0" fillId="0" borderId="0" xfId="0" applyNumberFormat="1" applyAlignment="1">
      <alignment vertical="top" wrapText="1"/>
    </xf>
    <xf numFmtId="5" fontId="0" fillId="0" borderId="0" xfId="0" applyNumberForma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1" applyAlignment="1">
      <alignment horizontal="left" vertical="top" wrapText="1"/>
    </xf>
    <xf numFmtId="0" fontId="2" fillId="2" borderId="0" xfId="1" applyAlignment="1">
      <alignment horizontal="center" vertical="top"/>
    </xf>
    <xf numFmtId="41" fontId="0" fillId="0" borderId="0" xfId="0" applyNumberFormat="1" applyAlignment="1">
      <alignment horizontal="center"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37" fontId="0" fillId="0" borderId="0" xfId="0" applyNumberFormat="1" applyAlignment="1">
      <alignment horizontal="center" vertical="top" wrapText="1"/>
    </xf>
    <xf numFmtId="0" fontId="1" fillId="0" borderId="0" xfId="0" applyFont="1" applyAlignment="1">
      <alignment horizontal="left" vertical="top"/>
    </xf>
    <xf numFmtId="38" fontId="0" fillId="0" borderId="0" xfId="0" applyNumberFormat="1" applyAlignment="1">
      <alignment horizontal="center" vertical="top" wrapText="1"/>
    </xf>
    <xf numFmtId="6" fontId="0" fillId="0" borderId="0" xfId="0" applyNumberFormat="1" applyAlignment="1">
      <alignment horizontal="center" vertical="top" wrapText="1"/>
    </xf>
    <xf numFmtId="38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26AA-C8A1-4DA1-B4FF-57A6CB9267C3}">
  <dimension ref="A1:N28"/>
  <sheetViews>
    <sheetView workbookViewId="0">
      <selection activeCell="F12" sqref="F12"/>
    </sheetView>
  </sheetViews>
  <sheetFormatPr defaultColWidth="17.28515625" defaultRowHeight="15" x14ac:dyDescent="0.25"/>
  <cols>
    <col min="1" max="1" width="16.5703125" style="5" customWidth="1"/>
    <col min="2" max="2" width="11" style="5" customWidth="1"/>
    <col min="3" max="14" width="8.7109375" style="5" customWidth="1"/>
    <col min="15" max="16384" width="17.28515625" style="5"/>
  </cols>
  <sheetData>
    <row r="1" spans="1:14" x14ac:dyDescent="0.25">
      <c r="B1" s="8">
        <v>-225000</v>
      </c>
      <c r="C1" s="8">
        <v>20000</v>
      </c>
      <c r="D1" s="8">
        <v>22000</v>
      </c>
      <c r="E1" s="8">
        <v>24000</v>
      </c>
      <c r="F1" s="8">
        <v>26000</v>
      </c>
      <c r="G1" s="8">
        <v>28000</v>
      </c>
      <c r="H1" s="8">
        <v>30000</v>
      </c>
      <c r="I1" s="8">
        <v>32000</v>
      </c>
      <c r="J1" s="8">
        <v>34000</v>
      </c>
      <c r="K1" s="8">
        <v>36000</v>
      </c>
      <c r="L1" s="8">
        <v>38000</v>
      </c>
      <c r="M1" s="8">
        <v>41000</v>
      </c>
      <c r="N1" s="8">
        <v>44000</v>
      </c>
    </row>
    <row r="2" spans="1:14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ht="30" x14ac:dyDescent="0.25">
      <c r="A3" s="7" t="s">
        <v>2</v>
      </c>
      <c r="B3" s="7" t="s">
        <v>42</v>
      </c>
    </row>
    <row r="4" spans="1:14" x14ac:dyDescent="0.25">
      <c r="A4" s="6">
        <f>NPV(0.02,B1:L1)</f>
        <v>31923.432229326532</v>
      </c>
      <c r="B4" s="5">
        <v>0.02</v>
      </c>
    </row>
    <row r="5" spans="1:14" x14ac:dyDescent="0.25">
      <c r="A5" s="6">
        <f>NPV(0.04,B1:L1)</f>
        <v>4789.0578288004999</v>
      </c>
      <c r="B5" s="5">
        <v>0.04</v>
      </c>
    </row>
    <row r="6" spans="1:14" x14ac:dyDescent="0.25">
      <c r="A6" s="6">
        <f>NPV(0.05,B1:L1)</f>
        <v>-6915.4339668714993</v>
      </c>
      <c r="B6" s="5">
        <v>0.05</v>
      </c>
    </row>
    <row r="7" spans="1:14" x14ac:dyDescent="0.25">
      <c r="A7" s="6">
        <f>NPV(0.06,B1:L1)</f>
        <v>-17541.147386404664</v>
      </c>
      <c r="B7" s="5">
        <v>0.06</v>
      </c>
    </row>
    <row r="8" spans="1:14" x14ac:dyDescent="0.25">
      <c r="A8" s="6"/>
    </row>
    <row r="9" spans="1:14" ht="30" x14ac:dyDescent="0.25">
      <c r="A9" s="7" t="s">
        <v>3</v>
      </c>
      <c r="B9" s="7" t="s">
        <v>42</v>
      </c>
    </row>
    <row r="10" spans="1:14" x14ac:dyDescent="0.25">
      <c r="A10" s="6">
        <f>NPV(0.02,B1:N1)</f>
        <v>98265.083531696859</v>
      </c>
      <c r="B10" s="5">
        <v>0.02</v>
      </c>
    </row>
    <row r="11" spans="1:14" x14ac:dyDescent="0.25">
      <c r="A11" s="6">
        <f>NPV(0.04,B1:N1)</f>
        <v>56822.796651509001</v>
      </c>
      <c r="B11" s="5">
        <v>0.04</v>
      </c>
    </row>
    <row r="12" spans="1:14" x14ac:dyDescent="0.25">
      <c r="A12" s="6">
        <f>NPV(0.06,B1:N1)</f>
        <v>23463.513498920307</v>
      </c>
      <c r="B12" s="5">
        <v>0.06</v>
      </c>
    </row>
    <row r="13" spans="1:14" x14ac:dyDescent="0.25">
      <c r="A13" s="6">
        <f>NPV(0.07,B1:N1)</f>
        <v>9269.2197138894699</v>
      </c>
      <c r="B13" s="5">
        <v>7.0000000000000007E-2</v>
      </c>
    </row>
    <row r="14" spans="1:14" x14ac:dyDescent="0.25">
      <c r="A14" s="6">
        <f>NPV(0.08,B1:N1)</f>
        <v>-3506.9504217945228</v>
      </c>
      <c r="B14" s="5">
        <v>0.08</v>
      </c>
    </row>
    <row r="16" spans="1:14" x14ac:dyDescent="0.25">
      <c r="A16" s="5" t="s">
        <v>12</v>
      </c>
      <c r="B16" s="20">
        <f>IRR(B1:N1)</f>
        <v>7.7149201246496935E-2</v>
      </c>
    </row>
    <row r="19" spans="1:14" ht="30" x14ac:dyDescent="0.25">
      <c r="A19" s="5" t="s">
        <v>1</v>
      </c>
      <c r="B19" s="8">
        <v>-225000</v>
      </c>
      <c r="C19" s="5">
        <v>14931</v>
      </c>
      <c r="D19" s="5">
        <v>16931</v>
      </c>
      <c r="E19" s="5">
        <v>18931</v>
      </c>
      <c r="F19" s="5">
        <v>20931</v>
      </c>
      <c r="G19" s="5">
        <v>22931</v>
      </c>
      <c r="H19" s="5">
        <v>24931</v>
      </c>
      <c r="I19" s="5">
        <v>26931</v>
      </c>
      <c r="J19" s="5">
        <v>28931</v>
      </c>
      <c r="K19" s="5">
        <v>30931</v>
      </c>
      <c r="L19" s="5">
        <v>32931</v>
      </c>
      <c r="M19" s="8">
        <v>41000</v>
      </c>
      <c r="N19" s="8">
        <v>44000</v>
      </c>
    </row>
    <row r="21" spans="1:14" ht="30" x14ac:dyDescent="0.25">
      <c r="A21" s="7" t="s">
        <v>4</v>
      </c>
      <c r="B21" s="7" t="s">
        <v>41</v>
      </c>
    </row>
    <row r="22" spans="1:14" x14ac:dyDescent="0.25">
      <c r="A22" s="6">
        <f>NPV(0.02,B19:N19)</f>
        <v>53625.158633028324</v>
      </c>
      <c r="B22" s="5">
        <v>0.02</v>
      </c>
    </row>
    <row r="23" spans="1:14" x14ac:dyDescent="0.25">
      <c r="A23" s="6">
        <f>NPV(0.03,B19:N19)</f>
        <v>34429.150303085931</v>
      </c>
      <c r="B23" s="5">
        <v>0.03</v>
      </c>
    </row>
    <row r="24" spans="1:14" x14ac:dyDescent="0.25">
      <c r="A24" s="6">
        <f>NPV(0.04,B19:N19)</f>
        <v>17289.978665402687</v>
      </c>
      <c r="B24" s="5">
        <v>0.04</v>
      </c>
    </row>
    <row r="25" spans="1:14" x14ac:dyDescent="0.25">
      <c r="A25" s="6">
        <f>NPV(0.05,B19:N19)</f>
        <v>1971.444982003512</v>
      </c>
      <c r="B25" s="5">
        <v>0.05</v>
      </c>
    </row>
    <row r="26" spans="1:14" x14ac:dyDescent="0.25">
      <c r="A26" s="6">
        <f>NPV(0.06,B19:N19)</f>
        <v>-11732.978259212809</v>
      </c>
      <c r="B26" s="5">
        <v>0.06</v>
      </c>
    </row>
    <row r="28" spans="1:14" x14ac:dyDescent="0.25">
      <c r="B28" s="19"/>
    </row>
  </sheetData>
  <pageMargins left="0.7" right="0.7" top="0.75" bottom="0.75" header="0.3" footer="0.3"/>
  <ignoredErrors>
    <ignoredError sqref="A4:A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70F7-E0AC-495F-9A2C-6C9328FCD69A}">
  <dimension ref="A1:W21"/>
  <sheetViews>
    <sheetView tabSelected="1" workbookViewId="0">
      <selection activeCell="F14" sqref="F14"/>
    </sheetView>
  </sheetViews>
  <sheetFormatPr defaultRowHeight="15" x14ac:dyDescent="0.25"/>
  <cols>
    <col min="1" max="1" width="14.7109375" style="1" customWidth="1"/>
    <col min="2" max="2" width="17.42578125" style="1" customWidth="1"/>
    <col min="3" max="3" width="9.5703125" style="1" customWidth="1"/>
    <col min="4" max="15" width="8.140625" style="1" customWidth="1"/>
    <col min="16" max="16384" width="9.140625" style="1"/>
  </cols>
  <sheetData>
    <row r="1" spans="1:23" x14ac:dyDescent="0.25">
      <c r="B1" s="23" t="s">
        <v>30</v>
      </c>
      <c r="C1" s="1">
        <v>0</v>
      </c>
      <c r="D1" s="1">
        <v>0.5</v>
      </c>
      <c r="E1" s="1">
        <v>1</v>
      </c>
      <c r="F1" s="1">
        <v>1.5</v>
      </c>
      <c r="G1" s="1">
        <v>2</v>
      </c>
      <c r="H1" s="1">
        <v>2.5</v>
      </c>
      <c r="I1" s="1">
        <v>3</v>
      </c>
      <c r="J1" s="1">
        <v>3.5</v>
      </c>
      <c r="K1" s="1">
        <v>4</v>
      </c>
      <c r="L1" s="1">
        <v>4.5</v>
      </c>
      <c r="M1" s="1">
        <v>5</v>
      </c>
      <c r="N1" s="1">
        <v>5.5</v>
      </c>
      <c r="O1" s="1">
        <v>6</v>
      </c>
      <c r="P1" s="1">
        <v>6.5</v>
      </c>
      <c r="Q1" s="1">
        <v>7</v>
      </c>
      <c r="R1" s="1">
        <v>7.5</v>
      </c>
      <c r="S1" s="1">
        <v>8</v>
      </c>
      <c r="T1" s="1">
        <v>8.5</v>
      </c>
      <c r="U1" s="1">
        <v>9</v>
      </c>
      <c r="V1" s="1">
        <v>9.5</v>
      </c>
      <c r="W1" s="1">
        <v>10</v>
      </c>
    </row>
    <row r="2" spans="1:23" x14ac:dyDescent="0.25">
      <c r="B2" s="23" t="s">
        <v>39</v>
      </c>
      <c r="C2" s="43"/>
      <c r="D2" s="41">
        <v>20000</v>
      </c>
      <c r="E2" s="41">
        <v>22000</v>
      </c>
      <c r="F2" s="41">
        <v>24000</v>
      </c>
      <c r="G2" s="41">
        <v>26000</v>
      </c>
      <c r="H2" s="41">
        <v>28000</v>
      </c>
      <c r="I2" s="41">
        <v>30000</v>
      </c>
      <c r="J2" s="41">
        <v>32000</v>
      </c>
      <c r="K2" s="41">
        <v>34000</v>
      </c>
      <c r="L2" s="41">
        <v>36000</v>
      </c>
      <c r="M2" s="41">
        <v>38000</v>
      </c>
      <c r="N2" s="41">
        <v>41000</v>
      </c>
      <c r="O2" s="41">
        <v>44000</v>
      </c>
      <c r="P2" s="43">
        <v>0</v>
      </c>
      <c r="Q2" s="43">
        <v>0</v>
      </c>
      <c r="R2" s="43">
        <v>0</v>
      </c>
      <c r="S2" s="43">
        <v>0</v>
      </c>
      <c r="T2" s="43">
        <v>0</v>
      </c>
      <c r="U2" s="43">
        <v>0</v>
      </c>
      <c r="V2" s="43">
        <v>0</v>
      </c>
      <c r="W2" s="43">
        <v>0</v>
      </c>
    </row>
    <row r="3" spans="1:23" x14ac:dyDescent="0.25">
      <c r="B3" s="23" t="s">
        <v>40</v>
      </c>
      <c r="C3" s="41">
        <v>-225000</v>
      </c>
      <c r="D3" s="43">
        <v>-2566</v>
      </c>
      <c r="E3" s="43">
        <v>-2566</v>
      </c>
      <c r="F3" s="43">
        <v>-2566</v>
      </c>
      <c r="G3" s="43">
        <v>-2566</v>
      </c>
      <c r="H3" s="43">
        <v>-2566</v>
      </c>
      <c r="I3" s="43">
        <v>-2566</v>
      </c>
      <c r="J3" s="43">
        <v>-2566</v>
      </c>
      <c r="K3" s="43">
        <v>-2566</v>
      </c>
      <c r="L3" s="43">
        <v>-2566</v>
      </c>
      <c r="M3" s="43">
        <v>-2566</v>
      </c>
      <c r="N3" s="43">
        <v>-2566</v>
      </c>
      <c r="O3" s="43">
        <v>-2566</v>
      </c>
      <c r="P3" s="43">
        <v>-2566</v>
      </c>
      <c r="Q3" s="43">
        <v>-2566</v>
      </c>
      <c r="R3" s="43">
        <v>-2566</v>
      </c>
      <c r="S3" s="43">
        <v>-2566</v>
      </c>
      <c r="T3" s="43">
        <v>-2566</v>
      </c>
      <c r="U3" s="43">
        <v>-2566</v>
      </c>
      <c r="V3" s="43">
        <v>-2566</v>
      </c>
      <c r="W3" s="43">
        <v>-2566</v>
      </c>
    </row>
    <row r="4" spans="1:23" x14ac:dyDescent="0.25">
      <c r="B4" s="23" t="s">
        <v>21</v>
      </c>
      <c r="C4" s="43">
        <f>SUM(C2:C3)</f>
        <v>-225000</v>
      </c>
      <c r="D4" s="43">
        <f t="shared" ref="D4:W4" si="0">SUM(D2:D3)</f>
        <v>17434</v>
      </c>
      <c r="E4" s="43">
        <f t="shared" si="0"/>
        <v>19434</v>
      </c>
      <c r="F4" s="43">
        <f t="shared" si="0"/>
        <v>21434</v>
      </c>
      <c r="G4" s="43">
        <f t="shared" si="0"/>
        <v>23434</v>
      </c>
      <c r="H4" s="43">
        <f t="shared" si="0"/>
        <v>25434</v>
      </c>
      <c r="I4" s="43">
        <f t="shared" si="0"/>
        <v>27434</v>
      </c>
      <c r="J4" s="43">
        <f t="shared" si="0"/>
        <v>29434</v>
      </c>
      <c r="K4" s="43">
        <f t="shared" si="0"/>
        <v>31434</v>
      </c>
      <c r="L4" s="43">
        <f t="shared" si="0"/>
        <v>33434</v>
      </c>
      <c r="M4" s="43">
        <f t="shared" si="0"/>
        <v>35434</v>
      </c>
      <c r="N4" s="43">
        <f t="shared" si="0"/>
        <v>38434</v>
      </c>
      <c r="O4" s="43">
        <f t="shared" si="0"/>
        <v>41434</v>
      </c>
      <c r="P4" s="43">
        <f t="shared" si="0"/>
        <v>-2566</v>
      </c>
      <c r="Q4" s="43">
        <f t="shared" si="0"/>
        <v>-2566</v>
      </c>
      <c r="R4" s="43">
        <f t="shared" si="0"/>
        <v>-2566</v>
      </c>
      <c r="S4" s="43">
        <f t="shared" si="0"/>
        <v>-2566</v>
      </c>
      <c r="T4" s="43">
        <f t="shared" si="0"/>
        <v>-2566</v>
      </c>
      <c r="U4" s="43">
        <f t="shared" si="0"/>
        <v>-2566</v>
      </c>
      <c r="V4" s="43">
        <f t="shared" si="0"/>
        <v>-2566</v>
      </c>
      <c r="W4" s="43">
        <f t="shared" si="0"/>
        <v>-2566</v>
      </c>
    </row>
    <row r="8" spans="1:23" x14ac:dyDescent="0.25">
      <c r="A8" s="23" t="s">
        <v>5</v>
      </c>
      <c r="B8" s="7" t="s">
        <v>42</v>
      </c>
    </row>
    <row r="9" spans="1:23" x14ac:dyDescent="0.25">
      <c r="A9" s="44">
        <f>NPV(B9,$C$4:$W$4)</f>
        <v>57130.007098131922</v>
      </c>
      <c r="B9" s="1">
        <v>0.02</v>
      </c>
    </row>
    <row r="10" spans="1:23" x14ac:dyDescent="0.25">
      <c r="A10" s="44">
        <f t="shared" ref="A10:A21" si="1">NPV(B10,$C$4:$W$4)</f>
        <v>48010.025661039232</v>
      </c>
      <c r="B10" s="1">
        <v>2.5000000000000001E-2</v>
      </c>
    </row>
    <row r="11" spans="1:23" x14ac:dyDescent="0.25">
      <c r="A11" s="44">
        <f t="shared" si="1"/>
        <v>39345.652912491612</v>
      </c>
      <c r="B11" s="1">
        <v>0.03</v>
      </c>
    </row>
    <row r="12" spans="1:23" x14ac:dyDescent="0.25">
      <c r="A12" s="44">
        <f t="shared" si="1"/>
        <v>31113.472319763805</v>
      </c>
      <c r="B12" s="1">
        <v>3.5000000000000003E-2</v>
      </c>
    </row>
    <row r="13" spans="1:23" x14ac:dyDescent="0.25">
      <c r="A13" s="44">
        <f t="shared" si="1"/>
        <v>23291.27991959835</v>
      </c>
      <c r="B13" s="1">
        <v>0.04</v>
      </c>
    </row>
    <row r="14" spans="1:23" x14ac:dyDescent="0.25">
      <c r="A14" s="44">
        <f t="shared" si="1"/>
        <v>15858.028207577408</v>
      </c>
      <c r="B14" s="1">
        <v>4.4999999999999998E-2</v>
      </c>
    </row>
    <row r="15" spans="1:23" x14ac:dyDescent="0.25">
      <c r="A15" s="44">
        <f t="shared" si="1"/>
        <v>8793.7712839846172</v>
      </c>
      <c r="B15" s="1">
        <v>0.05</v>
      </c>
    </row>
    <row r="16" spans="1:23" x14ac:dyDescent="0.25">
      <c r="A16" s="44">
        <f t="shared" si="1"/>
        <v>2079.6114765904472</v>
      </c>
      <c r="B16" s="1">
        <v>5.5E-2</v>
      </c>
    </row>
    <row r="17" spans="1:2" x14ac:dyDescent="0.25">
      <c r="A17" s="44">
        <f t="shared" si="1"/>
        <v>-4302.3523943234795</v>
      </c>
      <c r="B17" s="1">
        <v>0.06</v>
      </c>
    </row>
    <row r="18" spans="1:2" x14ac:dyDescent="0.25">
      <c r="A18" s="44">
        <f t="shared" si="1"/>
        <v>-10369.074989237455</v>
      </c>
      <c r="B18" s="1">
        <v>6.5000000000000002E-2</v>
      </c>
    </row>
    <row r="19" spans="1:2" x14ac:dyDescent="0.25">
      <c r="A19" s="44">
        <f t="shared" si="1"/>
        <v>-16136.612579563285</v>
      </c>
      <c r="B19" s="1">
        <v>7.0000000000000007E-2</v>
      </c>
    </row>
    <row r="20" spans="1:2" x14ac:dyDescent="0.25">
      <c r="A20" s="44">
        <f t="shared" si="1"/>
        <v>-21620.169284695137</v>
      </c>
      <c r="B20" s="1">
        <v>7.4999999999999997E-2</v>
      </c>
    </row>
    <row r="21" spans="1:2" x14ac:dyDescent="0.25">
      <c r="A21" s="44">
        <f t="shared" si="1"/>
        <v>-26834.141391715682</v>
      </c>
      <c r="B21" s="1">
        <v>0.08</v>
      </c>
    </row>
  </sheetData>
  <pageMargins left="0.7" right="0.7" top="0.75" bottom="0.75" header="0.3" footer="0.3"/>
  <ignoredErrors>
    <ignoredError sqref="C4:W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6DFE-50F0-4ACE-8590-6E239BEC3554}">
  <dimension ref="A1:U13"/>
  <sheetViews>
    <sheetView workbookViewId="0">
      <selection activeCell="B3" sqref="B3"/>
    </sheetView>
  </sheetViews>
  <sheetFormatPr defaultRowHeight="15" x14ac:dyDescent="0.25"/>
  <cols>
    <col min="1" max="1" width="13.140625" style="4" customWidth="1"/>
    <col min="2" max="2" width="10.5703125" style="3" customWidth="1"/>
    <col min="3" max="21" width="7.7109375" style="3" customWidth="1"/>
    <col min="22" max="16384" width="9.140625" style="1"/>
  </cols>
  <sheetData>
    <row r="1" spans="1:21" x14ac:dyDescent="0.25">
      <c r="A1" s="4">
        <v>-500000</v>
      </c>
      <c r="B1" s="3">
        <v>40000</v>
      </c>
      <c r="C1" s="3">
        <v>41000</v>
      </c>
      <c r="D1" s="3">
        <v>42000</v>
      </c>
      <c r="E1" s="3">
        <v>-3000</v>
      </c>
      <c r="F1" s="3">
        <v>41000</v>
      </c>
      <c r="G1" s="3">
        <v>42000</v>
      </c>
      <c r="H1" s="3">
        <v>43000</v>
      </c>
      <c r="I1" s="3">
        <v>-2000</v>
      </c>
      <c r="J1" s="3">
        <v>41000</v>
      </c>
      <c r="K1" s="3">
        <v>42000</v>
      </c>
      <c r="L1" s="3">
        <v>43000</v>
      </c>
      <c r="M1" s="3">
        <v>-2000</v>
      </c>
      <c r="N1" s="3">
        <v>43000</v>
      </c>
      <c r="O1" s="3">
        <v>44000</v>
      </c>
      <c r="P1" s="3">
        <v>45000</v>
      </c>
      <c r="Q1" s="3">
        <v>-1500</v>
      </c>
      <c r="R1" s="3">
        <v>43000</v>
      </c>
      <c r="S1" s="3">
        <v>44000</v>
      </c>
      <c r="T1" s="3">
        <v>45000</v>
      </c>
      <c r="U1" s="3">
        <v>-1500</v>
      </c>
    </row>
    <row r="3" spans="1:21" ht="30" x14ac:dyDescent="0.25">
      <c r="A3" s="9" t="s">
        <v>5</v>
      </c>
      <c r="B3" s="10" t="s">
        <v>41</v>
      </c>
    </row>
    <row r="4" spans="1:21" x14ac:dyDescent="0.25">
      <c r="A4" s="4">
        <f>NPV(0.005,A1:U1)</f>
        <v>97678.02053116243</v>
      </c>
      <c r="B4" s="11">
        <v>5.0000000000000001E-3</v>
      </c>
    </row>
    <row r="5" spans="1:21" x14ac:dyDescent="0.25">
      <c r="A5" s="4">
        <f>NPV(0.0075,A1:U1)</f>
        <v>82930.675948433345</v>
      </c>
      <c r="B5" s="11">
        <v>7.4999999999999997E-3</v>
      </c>
    </row>
    <row r="6" spans="1:21" x14ac:dyDescent="0.25">
      <c r="A6" s="4">
        <f>NPV(0.01,A1:U1)</f>
        <v>68757.606960409568</v>
      </c>
      <c r="B6" s="11">
        <v>0.01</v>
      </c>
    </row>
    <row r="7" spans="1:21" x14ac:dyDescent="0.25">
      <c r="A7" s="4">
        <f>NPV(0.0125,A1:U1)</f>
        <v>55134.236904583995</v>
      </c>
      <c r="B7" s="11">
        <v>1.2500000000000001E-2</v>
      </c>
    </row>
    <row r="8" spans="1:21" x14ac:dyDescent="0.25">
      <c r="A8" s="4">
        <f>NPV(0.015,A1:U1)</f>
        <v>42037.145320293239</v>
      </c>
      <c r="B8" s="11">
        <v>1.4999999999999999E-2</v>
      </c>
    </row>
    <row r="9" spans="1:21" x14ac:dyDescent="0.25">
      <c r="A9" s="4">
        <f>NPV(0.0175,A1:U1)</f>
        <v>29444.009265208912</v>
      </c>
      <c r="B9" s="11">
        <v>1.7500000000000002E-2</v>
      </c>
    </row>
    <row r="10" spans="1:21" x14ac:dyDescent="0.25">
      <c r="A10" s="4">
        <f>NPV(0.02,A1:U1)</f>
        <v>17333.547804047481</v>
      </c>
      <c r="B10" s="11">
        <v>0.02</v>
      </c>
    </row>
    <row r="11" spans="1:21" x14ac:dyDescent="0.25">
      <c r="A11" s="4">
        <f>NPV(0.0225,A1:U1)</f>
        <v>5685.4694884060009</v>
      </c>
      <c r="B11" s="11">
        <v>2.2499999999999999E-2</v>
      </c>
    </row>
    <row r="12" spans="1:21" x14ac:dyDescent="0.25">
      <c r="A12" s="4">
        <f>NPV(0.025,A1:U1)</f>
        <v>-5519.5773424754016</v>
      </c>
      <c r="B12" s="11">
        <v>2.5000000000000001E-2</v>
      </c>
    </row>
    <row r="13" spans="1:21" x14ac:dyDescent="0.25">
      <c r="A13" s="4">
        <f>NPV(0.0275,A1:U1)</f>
        <v>-16300.051600094019</v>
      </c>
      <c r="B13" s="11">
        <v>2.75E-2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373A-BD1F-4598-95CE-FC416CBFF901}">
  <dimension ref="A1:K12"/>
  <sheetViews>
    <sheetView workbookViewId="0">
      <selection activeCell="C13" sqref="C13"/>
    </sheetView>
  </sheetViews>
  <sheetFormatPr defaultRowHeight="15" x14ac:dyDescent="0.25"/>
  <cols>
    <col min="1" max="2" width="15.7109375" customWidth="1"/>
    <col min="3" max="3" width="24.42578125" customWidth="1"/>
    <col min="4" max="4" width="9.42578125" bestFit="1" customWidth="1"/>
    <col min="5" max="7" width="9.28515625" bestFit="1" customWidth="1"/>
    <col min="8" max="8" width="9.42578125" bestFit="1" customWidth="1"/>
    <col min="9" max="11" width="9.28515625" bestFit="1" customWidth="1"/>
  </cols>
  <sheetData>
    <row r="1" spans="1:11" x14ac:dyDescent="0.25">
      <c r="A1" s="24"/>
      <c r="B1" s="24"/>
      <c r="C1" s="25" t="s">
        <v>18</v>
      </c>
      <c r="D1" s="17">
        <v>0</v>
      </c>
      <c r="E1" s="17">
        <v>1</v>
      </c>
      <c r="F1" s="17">
        <v>2</v>
      </c>
      <c r="G1" s="17">
        <v>3</v>
      </c>
      <c r="H1" s="17">
        <v>4</v>
      </c>
      <c r="I1" s="17">
        <v>5</v>
      </c>
      <c r="J1" s="17">
        <v>6</v>
      </c>
      <c r="K1" s="17">
        <v>7</v>
      </c>
    </row>
    <row r="2" spans="1:11" x14ac:dyDescent="0.25">
      <c r="A2" s="24"/>
      <c r="B2" s="24"/>
      <c r="C2" s="25" t="s">
        <v>19</v>
      </c>
      <c r="D2" s="28"/>
      <c r="E2" s="27">
        <v>7500</v>
      </c>
      <c r="F2" s="27">
        <v>10000</v>
      </c>
      <c r="G2" s="27">
        <v>12500</v>
      </c>
      <c r="H2" s="27">
        <v>15000</v>
      </c>
      <c r="I2" s="27">
        <v>15000</v>
      </c>
      <c r="J2" s="27">
        <v>17500</v>
      </c>
      <c r="K2" s="27">
        <v>20000</v>
      </c>
    </row>
    <row r="3" spans="1:11" x14ac:dyDescent="0.25">
      <c r="A3" s="24"/>
      <c r="B3" s="24"/>
      <c r="C3" s="25" t="s">
        <v>20</v>
      </c>
      <c r="D3" s="27">
        <v>-70000</v>
      </c>
      <c r="E3" s="27"/>
      <c r="F3" s="27"/>
      <c r="G3" s="27"/>
      <c r="H3" s="27">
        <v>-10000</v>
      </c>
      <c r="I3" s="27"/>
      <c r="J3" s="27"/>
      <c r="K3" s="27"/>
    </row>
    <row r="4" spans="1:11" x14ac:dyDescent="0.25">
      <c r="A4" s="24"/>
      <c r="B4" s="24"/>
      <c r="C4" s="25" t="s">
        <v>21</v>
      </c>
      <c r="D4" s="27">
        <v>-70000</v>
      </c>
      <c r="E4" s="27">
        <v>7500</v>
      </c>
      <c r="F4" s="27">
        <v>10000</v>
      </c>
      <c r="G4" s="27">
        <v>12500</v>
      </c>
      <c r="H4" s="27">
        <f>SUM(H2:H3)</f>
        <v>5000</v>
      </c>
      <c r="I4" s="27">
        <v>15000</v>
      </c>
      <c r="J4" s="27">
        <v>17500</v>
      </c>
      <c r="K4" s="27">
        <v>20000</v>
      </c>
    </row>
    <row r="5" spans="1:11" x14ac:dyDescent="0.25">
      <c r="A5" s="24"/>
      <c r="B5" s="24"/>
      <c r="C5" s="24"/>
      <c r="D5" s="12"/>
      <c r="E5" s="12"/>
      <c r="F5" s="12"/>
      <c r="G5" s="12"/>
      <c r="H5" s="12"/>
      <c r="I5" s="12"/>
      <c r="J5" s="12"/>
      <c r="K5" s="12"/>
    </row>
    <row r="6" spans="1:11" x14ac:dyDescent="0.25">
      <c r="A6" s="16" t="s">
        <v>5</v>
      </c>
      <c r="B6" s="16" t="s">
        <v>41</v>
      </c>
      <c r="C6" s="24"/>
      <c r="D6" s="12"/>
      <c r="E6" s="12"/>
      <c r="F6" s="12"/>
      <c r="G6" s="12"/>
      <c r="H6" s="12"/>
      <c r="I6" s="12"/>
      <c r="J6" s="12"/>
      <c r="K6" s="12"/>
    </row>
    <row r="7" spans="1:11" x14ac:dyDescent="0.25">
      <c r="A7" s="29">
        <f>NPV(B7,$D$4:$K$4)</f>
        <v>9705.4413811827872</v>
      </c>
      <c r="B7" s="12">
        <v>0.02</v>
      </c>
      <c r="C7" s="24"/>
      <c r="D7" s="12"/>
      <c r="E7" s="12"/>
      <c r="F7" s="12"/>
      <c r="G7" s="12"/>
      <c r="H7" s="12"/>
      <c r="I7" s="12"/>
      <c r="J7" s="12"/>
      <c r="K7" s="12"/>
    </row>
    <row r="8" spans="1:11" x14ac:dyDescent="0.25">
      <c r="A8" s="29">
        <f t="shared" ref="A8:A12" si="0">NPV(B8,$D$4:$K$4)</f>
        <v>6258.4028694002109</v>
      </c>
      <c r="B8" s="12">
        <v>0.03</v>
      </c>
      <c r="C8" s="24"/>
      <c r="D8" s="12"/>
      <c r="E8" s="12"/>
      <c r="F8" s="12"/>
      <c r="G8" s="12"/>
      <c r="H8" s="12"/>
      <c r="I8" s="12"/>
      <c r="J8" s="12"/>
      <c r="K8" s="12"/>
    </row>
    <row r="9" spans="1:11" x14ac:dyDescent="0.25">
      <c r="A9" s="29">
        <f t="shared" si="0"/>
        <v>3078.2145153462734</v>
      </c>
      <c r="B9" s="12">
        <v>0.04</v>
      </c>
      <c r="C9" s="24"/>
      <c r="D9" s="12"/>
      <c r="E9" s="12"/>
      <c r="F9" s="12"/>
      <c r="G9" s="12"/>
      <c r="H9" s="12"/>
      <c r="I9" s="12"/>
      <c r="J9" s="12"/>
      <c r="K9" s="12"/>
    </row>
    <row r="10" spans="1:11" x14ac:dyDescent="0.25">
      <c r="A10" s="29">
        <f>NPV(B10,$D$4:$K$4)</f>
        <v>142.78364172456349</v>
      </c>
      <c r="B10" s="12">
        <v>0.05</v>
      </c>
      <c r="C10" s="24"/>
      <c r="D10" s="12"/>
      <c r="E10" s="12"/>
      <c r="F10" s="12"/>
      <c r="G10" s="12"/>
      <c r="H10" s="12"/>
      <c r="I10" s="12"/>
      <c r="J10" s="12"/>
      <c r="K10" s="12"/>
    </row>
    <row r="11" spans="1:11" x14ac:dyDescent="0.25">
      <c r="A11" s="29">
        <f t="shared" si="0"/>
        <v>-2567.9530419986836</v>
      </c>
      <c r="B11" s="12">
        <v>0.06</v>
      </c>
      <c r="C11" s="24"/>
      <c r="D11" s="12"/>
      <c r="E11" s="12"/>
      <c r="F11" s="12"/>
      <c r="G11" s="12"/>
      <c r="H11" s="12"/>
      <c r="I11" s="12"/>
      <c r="J11" s="12"/>
      <c r="K11" s="12"/>
    </row>
    <row r="12" spans="1:11" x14ac:dyDescent="0.25">
      <c r="A12" s="29">
        <f t="shared" si="0"/>
        <v>-5072.2345371647461</v>
      </c>
      <c r="B12" s="12">
        <v>7.0000000000000007E-2</v>
      </c>
      <c r="C12" s="24"/>
      <c r="D12" s="12"/>
      <c r="E12" s="12"/>
      <c r="F12" s="12"/>
      <c r="G12" s="12"/>
      <c r="H12" s="12"/>
      <c r="I12" s="12"/>
      <c r="J12" s="12"/>
      <c r="K12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8108-8822-4305-9C7C-F989CA8FEBF1}">
  <dimension ref="A1:N15"/>
  <sheetViews>
    <sheetView workbookViewId="0">
      <selection activeCell="C5" sqref="C5"/>
    </sheetView>
  </sheetViews>
  <sheetFormatPr defaultRowHeight="15" x14ac:dyDescent="0.25"/>
  <cols>
    <col min="1" max="2" width="13.140625" style="5" customWidth="1"/>
    <col min="3" max="3" width="11.42578125" style="5" customWidth="1"/>
    <col min="4" max="16384" width="9.140625" style="1"/>
  </cols>
  <sheetData>
    <row r="1" spans="1:14" x14ac:dyDescent="0.25">
      <c r="D1" s="1">
        <v>-625000</v>
      </c>
      <c r="E1" s="1">
        <v>50000</v>
      </c>
      <c r="F1" s="1">
        <v>55000</v>
      </c>
      <c r="G1" s="1">
        <v>60000</v>
      </c>
      <c r="H1" s="1">
        <v>65000</v>
      </c>
      <c r="I1" s="1">
        <v>70000</v>
      </c>
      <c r="J1" s="1">
        <v>75000</v>
      </c>
      <c r="K1" s="1">
        <v>80000</v>
      </c>
      <c r="L1" s="1">
        <v>85000</v>
      </c>
      <c r="M1" s="1">
        <v>90000</v>
      </c>
      <c r="N1" s="1">
        <v>95000</v>
      </c>
    </row>
    <row r="2" spans="1:14" x14ac:dyDescent="0.25">
      <c r="D2" s="1">
        <v>-625000</v>
      </c>
      <c r="E2" s="1">
        <v>60000</v>
      </c>
      <c r="F2" s="2">
        <v>66000</v>
      </c>
      <c r="G2" s="1">
        <v>72000</v>
      </c>
      <c r="H2" s="1">
        <v>78000</v>
      </c>
      <c r="I2" s="1">
        <v>84000</v>
      </c>
      <c r="J2" s="1">
        <v>90000</v>
      </c>
      <c r="K2" s="1">
        <v>96000</v>
      </c>
      <c r="L2" s="1">
        <v>102000</v>
      </c>
      <c r="M2" s="1">
        <v>108000</v>
      </c>
      <c r="N2" s="1">
        <v>114000</v>
      </c>
    </row>
    <row r="5" spans="1:14" ht="30" x14ac:dyDescent="0.25">
      <c r="A5" s="7" t="s">
        <v>6</v>
      </c>
      <c r="B5" s="7" t="s">
        <v>7</v>
      </c>
      <c r="C5" s="7" t="s">
        <v>42</v>
      </c>
    </row>
    <row r="6" spans="1:14" x14ac:dyDescent="0.25">
      <c r="A6" s="6">
        <f>NPV(C6,D1:N1)</f>
        <v>18534.070769394792</v>
      </c>
      <c r="B6" s="6">
        <f>NPV(C6,D2:N2)</f>
        <v>144789.9045311168</v>
      </c>
      <c r="C6" s="5">
        <v>0.02</v>
      </c>
    </row>
    <row r="7" spans="1:14" x14ac:dyDescent="0.25">
      <c r="A7" s="6">
        <f>NPV(C7,D1:N1)</f>
        <v>604.07735734712332</v>
      </c>
      <c r="B7" s="6">
        <f>NPV(C7,D2:N2)</f>
        <v>122676.11234101163</v>
      </c>
      <c r="C7" s="5">
        <v>2.5000000000000001E-2</v>
      </c>
    </row>
    <row r="8" spans="1:14" x14ac:dyDescent="0.25">
      <c r="A8" s="6">
        <f>NPV(C8,D1:N1)</f>
        <v>-16452.339993312784</v>
      </c>
      <c r="B8" s="6">
        <f>NPV(C8,D2:N2)</f>
        <v>101616.41530899554</v>
      </c>
      <c r="C8" s="5">
        <v>0.03</v>
      </c>
    </row>
    <row r="9" spans="1:14" x14ac:dyDescent="0.25">
      <c r="A9" s="6">
        <f>NPV(C9,D1:N1)</f>
        <v>-32680.600637332653</v>
      </c>
      <c r="B9" s="6">
        <f>NPV(C9,D2:N2)</f>
        <v>81556.226095104255</v>
      </c>
      <c r="C9" s="5">
        <v>3.5000000000000003E-2</v>
      </c>
    </row>
    <row r="10" spans="1:14" x14ac:dyDescent="0.25">
      <c r="A10" s="6">
        <f>NPV(C10,D1:N1)</f>
        <v>-48123.509274152537</v>
      </c>
      <c r="B10" s="6">
        <f>NPV(C10,D2:N2)</f>
        <v>62444.096563324609</v>
      </c>
      <c r="C10" s="5">
        <v>0.04</v>
      </c>
    </row>
    <row r="11" spans="1:14" x14ac:dyDescent="0.25">
      <c r="A11" s="6">
        <f>NPV(C11,D1:N1)</f>
        <v>-62821.420892151291</v>
      </c>
      <c r="B11" s="6">
        <f>NPV(C11,D2:N2)</f>
        <v>44231.519809801277</v>
      </c>
      <c r="C11" s="5">
        <v>4.4999999999999998E-2</v>
      </c>
    </row>
    <row r="12" spans="1:14" x14ac:dyDescent="0.25">
      <c r="A12" s="6">
        <f>NPV(C12,D1:N1)</f>
        <v>-76812.394440988253</v>
      </c>
      <c r="B12" s="6">
        <f>NPV(C12,D2:N2)</f>
        <v>26872.74571843326</v>
      </c>
      <c r="C12" s="5">
        <v>0.05</v>
      </c>
    </row>
    <row r="13" spans="1:14" x14ac:dyDescent="0.25">
      <c r="A13" s="6">
        <f>NPV(C13,D1:N1)</f>
        <v>-90132.336058868692</v>
      </c>
      <c r="B13" s="6">
        <f>NPV(C13,D2:N2)</f>
        <v>10324.609051632486</v>
      </c>
      <c r="C13" s="5">
        <v>5.5E-2</v>
      </c>
    </row>
    <row r="14" spans="1:14" x14ac:dyDescent="0.25">
      <c r="A14" s="6">
        <f>NPV(C14,D1:N1)</f>
        <v>-102815.13261695513</v>
      </c>
      <c r="B14" s="6">
        <f>NPV(C14,D2:N2)</f>
        <v>-5453.6308384592694</v>
      </c>
      <c r="C14" s="5">
        <v>0.06</v>
      </c>
    </row>
    <row r="15" spans="1:14" x14ac:dyDescent="0.25">
      <c r="A15" s="6">
        <f>NPV(C15,D1:N1)</f>
        <v>-114892.77628381866</v>
      </c>
      <c r="B15" s="6">
        <f>NPV(C15,D2:N2)</f>
        <v>-20500.439521803004</v>
      </c>
      <c r="C15" s="5">
        <v>6.5000000000000002E-2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36A43-3488-4A21-9C14-8009FDDD4D15}">
  <dimension ref="A1:N27"/>
  <sheetViews>
    <sheetView topLeftCell="A13" workbookViewId="0">
      <selection activeCell="C5" sqref="C5"/>
    </sheetView>
  </sheetViews>
  <sheetFormatPr defaultRowHeight="15" x14ac:dyDescent="0.25"/>
  <cols>
    <col min="1" max="2" width="15.28515625" style="13" customWidth="1"/>
    <col min="3" max="3" width="10" style="12" customWidth="1"/>
    <col min="4" max="16384" width="9.140625" style="13"/>
  </cols>
  <sheetData>
    <row r="1" spans="1:14" x14ac:dyDescent="0.25">
      <c r="C1" s="15" t="s">
        <v>8</v>
      </c>
      <c r="D1" s="14">
        <v>-155000</v>
      </c>
      <c r="E1" s="14">
        <v>20000</v>
      </c>
      <c r="F1" s="14">
        <v>20000</v>
      </c>
      <c r="G1" s="14">
        <v>30000</v>
      </c>
      <c r="H1" s="14">
        <v>40000</v>
      </c>
      <c r="I1" s="14">
        <v>30000</v>
      </c>
      <c r="J1" s="14">
        <v>30000</v>
      </c>
      <c r="K1" s="14">
        <v>25000</v>
      </c>
      <c r="L1" s="14">
        <v>5000</v>
      </c>
      <c r="N1" s="14">
        <f>SUM(E1:L1)</f>
        <v>200000</v>
      </c>
    </row>
    <row r="2" spans="1:14" x14ac:dyDescent="0.25">
      <c r="C2" s="15" t="s">
        <v>9</v>
      </c>
      <c r="D2" s="14">
        <v>-155000</v>
      </c>
      <c r="E2" s="14">
        <v>50000</v>
      </c>
      <c r="F2" s="14">
        <v>10000</v>
      </c>
      <c r="G2" s="14">
        <v>20000</v>
      </c>
      <c r="H2" s="14">
        <v>20000</v>
      </c>
      <c r="I2" s="14">
        <v>20000</v>
      </c>
      <c r="J2" s="14">
        <v>30000</v>
      </c>
      <c r="K2" s="14">
        <v>25000</v>
      </c>
      <c r="L2" s="14">
        <v>25000</v>
      </c>
      <c r="N2" s="14">
        <f>SUM(E2:L2)</f>
        <v>200000</v>
      </c>
    </row>
    <row r="3" spans="1:14" x14ac:dyDescent="0.25">
      <c r="C3" s="15"/>
      <c r="D3" s="14"/>
      <c r="E3" s="14"/>
      <c r="F3" s="14"/>
      <c r="G3" s="14"/>
      <c r="H3" s="14"/>
      <c r="I3" s="14"/>
      <c r="J3" s="14"/>
      <c r="K3" s="14"/>
      <c r="L3" s="14"/>
      <c r="N3" s="14"/>
    </row>
    <row r="5" spans="1:14" ht="30" x14ac:dyDescent="0.25">
      <c r="A5" s="15" t="s">
        <v>10</v>
      </c>
      <c r="B5" s="15" t="s">
        <v>11</v>
      </c>
      <c r="C5" s="7" t="s">
        <v>42</v>
      </c>
      <c r="G5" s="14"/>
    </row>
    <row r="6" spans="1:14" x14ac:dyDescent="0.25">
      <c r="A6" s="18">
        <f>NPV(C6,$D$1:$L$1)</f>
        <v>28330.615609086421</v>
      </c>
      <c r="B6" s="18">
        <f>NPV(C6,$D$2:$L$2)</f>
        <v>28244.776739483332</v>
      </c>
      <c r="C6" s="17">
        <v>0.02</v>
      </c>
    </row>
    <row r="7" spans="1:14" x14ac:dyDescent="0.25">
      <c r="A7" s="18">
        <f t="shared" ref="A7:A16" si="0">NPV(C7,$D$1:$L$1)</f>
        <v>24550.623905990564</v>
      </c>
      <c r="B7" s="18">
        <f t="shared" ref="B7:B16" si="1">NPV(C7,$D$2:$L$2)</f>
        <v>24474.068058159824</v>
      </c>
      <c r="C7" s="17">
        <v>2.5000000000000001E-2</v>
      </c>
    </row>
    <row r="8" spans="1:14" x14ac:dyDescent="0.25">
      <c r="A8" s="18">
        <f t="shared" si="0"/>
        <v>20912.86484974837</v>
      </c>
      <c r="B8" s="18">
        <f t="shared" si="1"/>
        <v>20855.771443425234</v>
      </c>
      <c r="C8" s="17">
        <v>0.03</v>
      </c>
    </row>
    <row r="9" spans="1:14" x14ac:dyDescent="0.25">
      <c r="A9" s="18">
        <f t="shared" si="0"/>
        <v>17411.49943580796</v>
      </c>
      <c r="B9" s="18">
        <f t="shared" si="1"/>
        <v>17383.120776678355</v>
      </c>
      <c r="C9" s="17">
        <v>3.5000000000000003E-2</v>
      </c>
    </row>
    <row r="10" spans="1:14" x14ac:dyDescent="0.25">
      <c r="A10" s="18">
        <f t="shared" si="0"/>
        <v>14040.958867487621</v>
      </c>
      <c r="B10" s="18">
        <f t="shared" si="1"/>
        <v>14049.687080101903</v>
      </c>
      <c r="C10" s="17">
        <v>0.04</v>
      </c>
    </row>
    <row r="11" spans="1:14" x14ac:dyDescent="0.25">
      <c r="A11" s="18">
        <f t="shared" si="0"/>
        <v>10795.930613642033</v>
      </c>
      <c r="B11" s="18">
        <f t="shared" si="1"/>
        <v>10849.359915914752</v>
      </c>
      <c r="C11" s="17">
        <v>4.4999999999999998E-2</v>
      </c>
    </row>
    <row r="12" spans="1:14" x14ac:dyDescent="0.25">
      <c r="A12" s="18">
        <f t="shared" si="0"/>
        <v>7671.3452580463481</v>
      </c>
      <c r="B12" s="18">
        <f t="shared" si="1"/>
        <v>7776.3299071747451</v>
      </c>
      <c r="C12" s="17">
        <v>0.05</v>
      </c>
    </row>
    <row r="13" spans="1:14" x14ac:dyDescent="0.25">
      <c r="A13" s="18">
        <f t="shared" si="0"/>
        <v>4662.3640915657124</v>
      </c>
      <c r="B13" s="18">
        <f t="shared" si="1"/>
        <v>4825.0723069810074</v>
      </c>
      <c r="C13" s="17">
        <v>5.5E-2</v>
      </c>
    </row>
    <row r="14" spans="1:14" x14ac:dyDescent="0.25">
      <c r="A14" s="18">
        <f t="shared" si="0"/>
        <v>1764.3674014302915</v>
      </c>
      <c r="B14" s="18">
        <f t="shared" si="1"/>
        <v>1990.3315480368342</v>
      </c>
      <c r="C14" s="17">
        <v>0.06</v>
      </c>
    </row>
    <row r="15" spans="1:14" x14ac:dyDescent="0.25">
      <c r="A15" s="18">
        <f>NPV(C15,$D$1:$L$1)</f>
        <v>-1027.0565850236687</v>
      </c>
      <c r="B15" s="18">
        <f>NPV(C15,$D$2:$L$2)</f>
        <v>-732.893290718456</v>
      </c>
      <c r="C15" s="17">
        <v>6.5000000000000002E-2</v>
      </c>
    </row>
    <row r="16" spans="1:14" x14ac:dyDescent="0.25">
      <c r="A16" s="18">
        <f t="shared" si="0"/>
        <v>-3716.1221419786084</v>
      </c>
      <c r="B16" s="18">
        <f t="shared" si="1"/>
        <v>-3349.3621593215412</v>
      </c>
      <c r="C16" s="17">
        <v>7.0000000000000007E-2</v>
      </c>
    </row>
    <row r="17" spans="1:3" x14ac:dyDescent="0.25">
      <c r="C17" s="17"/>
    </row>
    <row r="18" spans="1:3" x14ac:dyDescent="0.25">
      <c r="A18" s="13" t="s">
        <v>13</v>
      </c>
      <c r="B18" s="21">
        <f>IRR(D1:L1)</f>
        <v>6.3138516712945902E-2</v>
      </c>
      <c r="C18" s="17"/>
    </row>
    <row r="19" spans="1:3" x14ac:dyDescent="0.25">
      <c r="A19" s="13" t="s">
        <v>14</v>
      </c>
      <c r="B19" s="21">
        <f>IRR(D2:L2)</f>
        <v>6.363454958751058E-2</v>
      </c>
      <c r="C19" s="17" t="s">
        <v>36</v>
      </c>
    </row>
    <row r="20" spans="1:3" x14ac:dyDescent="0.25">
      <c r="B20" s="21"/>
      <c r="C20" s="17"/>
    </row>
    <row r="21" spans="1:3" x14ac:dyDescent="0.25">
      <c r="A21" s="40" t="s">
        <v>35</v>
      </c>
      <c r="B21" s="21"/>
    </row>
    <row r="22" spans="1:3" x14ac:dyDescent="0.25">
      <c r="A22" s="13" t="s">
        <v>33</v>
      </c>
      <c r="B22" s="21">
        <f>MIRR(D1:L1,0.025,0.015)</f>
        <v>3.9608939517476127E-2</v>
      </c>
      <c r="C22" s="12" t="s">
        <v>37</v>
      </c>
    </row>
    <row r="23" spans="1:3" x14ac:dyDescent="0.25">
      <c r="A23" s="13" t="s">
        <v>34</v>
      </c>
      <c r="B23" s="21">
        <f>MIRR(D2:L2,0.025,0.015)</f>
        <v>3.9549952625891116E-2</v>
      </c>
    </row>
    <row r="24" spans="1:3" x14ac:dyDescent="0.25">
      <c r="B24" s="21"/>
    </row>
    <row r="25" spans="1:3" x14ac:dyDescent="0.25">
      <c r="A25" s="40" t="s">
        <v>38</v>
      </c>
      <c r="B25" s="21"/>
    </row>
    <row r="26" spans="1:3" x14ac:dyDescent="0.25">
      <c r="A26" s="13" t="s">
        <v>33</v>
      </c>
      <c r="B26" s="21">
        <f>MIRR(D1:L1,0.06,0.08)</f>
        <v>7.1488275470998675E-2</v>
      </c>
      <c r="C26" s="13"/>
    </row>
    <row r="27" spans="1:3" x14ac:dyDescent="0.25">
      <c r="A27" s="13" t="s">
        <v>34</v>
      </c>
      <c r="B27" s="21">
        <f>MIRR(D2:L2,0.06,0.08)</f>
        <v>7.200753000613358E-2</v>
      </c>
      <c r="C27" s="12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1EBBC-BDBA-4D6B-BEEC-C063132355B4}">
  <dimension ref="A1:H8"/>
  <sheetViews>
    <sheetView workbookViewId="0">
      <selection activeCell="D11" sqref="D11"/>
    </sheetView>
  </sheetViews>
  <sheetFormatPr defaultRowHeight="15" x14ac:dyDescent="0.25"/>
  <cols>
    <col min="1" max="1" width="12.85546875" style="1" customWidth="1"/>
    <col min="2" max="2" width="11.5703125" style="1" customWidth="1"/>
    <col min="3" max="3" width="9.7109375" style="1" bestFit="1" customWidth="1"/>
    <col min="4" max="7" width="9.28515625" style="1" bestFit="1" customWidth="1"/>
    <col min="8" max="8" width="9.7109375" style="1" bestFit="1" customWidth="1"/>
    <col min="9" max="16384" width="9.140625" style="1"/>
  </cols>
  <sheetData>
    <row r="1" spans="1:8" x14ac:dyDescent="0.25">
      <c r="B1" s="23" t="s">
        <v>15</v>
      </c>
      <c r="C1" s="4">
        <v>-10000</v>
      </c>
      <c r="D1" s="4">
        <v>10000</v>
      </c>
      <c r="E1" s="4">
        <v>11000</v>
      </c>
      <c r="F1" s="4">
        <v>13000</v>
      </c>
      <c r="G1" s="4">
        <v>10000</v>
      </c>
      <c r="H1" s="4">
        <v>-37000</v>
      </c>
    </row>
    <row r="3" spans="1:8" x14ac:dyDescent="0.25">
      <c r="A3" s="23" t="s">
        <v>16</v>
      </c>
      <c r="B3" s="23" t="s">
        <v>17</v>
      </c>
    </row>
    <row r="4" spans="1:8" x14ac:dyDescent="0.25">
      <c r="A4" s="22">
        <f>IRR($C$1:$H$1,0.05)</f>
        <v>5.0698827466135299E-2</v>
      </c>
      <c r="B4" s="1">
        <v>0.05</v>
      </c>
    </row>
    <row r="5" spans="1:8" x14ac:dyDescent="0.25">
      <c r="A5" s="22">
        <f>IRR($C$1:$H$1,0.8)</f>
        <v>0.82425405475180735</v>
      </c>
      <c r="B5" s="1">
        <v>0.8</v>
      </c>
    </row>
    <row r="6" spans="1:8" x14ac:dyDescent="0.25">
      <c r="A6" s="22"/>
    </row>
    <row r="7" spans="1:8" x14ac:dyDescent="0.25">
      <c r="A7" s="22"/>
    </row>
    <row r="8" spans="1:8" x14ac:dyDescent="0.25">
      <c r="A8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117C-E60E-421A-AADA-FCDC4460ED7E}">
  <dimension ref="A1:I5"/>
  <sheetViews>
    <sheetView workbookViewId="0">
      <selection activeCell="F12" sqref="F12"/>
    </sheetView>
  </sheetViews>
  <sheetFormatPr defaultRowHeight="15" x14ac:dyDescent="0.25"/>
  <cols>
    <col min="1" max="1" width="9.140625" style="37"/>
    <col min="2" max="2" width="10.7109375" style="37" customWidth="1"/>
    <col min="3" max="3" width="15" style="37" customWidth="1"/>
    <col min="4" max="9" width="9.85546875" style="37" customWidth="1"/>
    <col min="10" max="16384" width="9.140625" style="37"/>
  </cols>
  <sheetData>
    <row r="1" spans="1:9" x14ac:dyDescent="0.25">
      <c r="C1" s="38" t="s">
        <v>30</v>
      </c>
      <c r="D1" s="5">
        <v>0</v>
      </c>
      <c r="E1" s="5">
        <v>1</v>
      </c>
      <c r="F1" s="5">
        <v>2</v>
      </c>
      <c r="G1" s="5">
        <v>3</v>
      </c>
      <c r="H1" s="5">
        <v>4</v>
      </c>
      <c r="I1" s="5">
        <v>5</v>
      </c>
    </row>
    <row r="2" spans="1:9" ht="30" x14ac:dyDescent="0.25">
      <c r="C2" s="38" t="s">
        <v>31</v>
      </c>
      <c r="D2" s="39">
        <v>-25000</v>
      </c>
      <c r="E2" s="39">
        <v>-5000</v>
      </c>
      <c r="F2" s="39">
        <v>5000</v>
      </c>
      <c r="G2" s="39">
        <v>20000</v>
      </c>
      <c r="H2" s="39">
        <v>20000</v>
      </c>
      <c r="I2" s="39">
        <v>20000</v>
      </c>
    </row>
    <row r="4" spans="1:9" x14ac:dyDescent="0.25">
      <c r="A4" s="5" t="s">
        <v>16</v>
      </c>
      <c r="B4" s="20">
        <f>IRR(D2:I2)</f>
        <v>0.23988970216065275</v>
      </c>
    </row>
    <row r="5" spans="1:9" x14ac:dyDescent="0.25">
      <c r="A5" s="5" t="s">
        <v>32</v>
      </c>
      <c r="B5" s="20">
        <f>MIRR(D2:I2,0.05,0.04)</f>
        <v>0.17989007473261553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4FB5-6C6F-45BE-9AC8-73A2CA77CDEC}">
  <dimension ref="A1:J19"/>
  <sheetViews>
    <sheetView topLeftCell="A7" workbookViewId="0">
      <selection activeCell="B17" sqref="B17"/>
    </sheetView>
  </sheetViews>
  <sheetFormatPr defaultRowHeight="15" x14ac:dyDescent="0.25"/>
  <cols>
    <col min="1" max="1" width="21.28515625" style="31" customWidth="1"/>
    <col min="2" max="2" width="11.28515625" style="13" customWidth="1"/>
    <col min="3" max="4" width="9.85546875" style="13" customWidth="1"/>
    <col min="5" max="10" width="8.7109375" style="13" customWidth="1"/>
    <col min="11" max="16384" width="9.140625" style="13"/>
  </cols>
  <sheetData>
    <row r="1" spans="1:10" x14ac:dyDescent="0.25">
      <c r="A1" s="30" t="s">
        <v>22</v>
      </c>
    </row>
    <row r="2" spans="1:10" x14ac:dyDescent="0.25">
      <c r="A2" s="30" t="s">
        <v>0</v>
      </c>
      <c r="B2" s="13">
        <v>2.5000000000000001E-2</v>
      </c>
    </row>
    <row r="3" spans="1:10" x14ac:dyDescent="0.25">
      <c r="A3" s="30" t="s">
        <v>26</v>
      </c>
      <c r="B3" s="13">
        <v>0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</row>
    <row r="4" spans="1:10" x14ac:dyDescent="0.25">
      <c r="A4" s="30" t="s">
        <v>15</v>
      </c>
      <c r="B4" s="34">
        <v>-155000</v>
      </c>
      <c r="C4" s="34">
        <v>20000</v>
      </c>
      <c r="D4" s="34">
        <v>20000</v>
      </c>
      <c r="E4" s="34">
        <v>30000</v>
      </c>
      <c r="F4" s="34">
        <v>40000</v>
      </c>
      <c r="G4" s="34">
        <v>30000</v>
      </c>
      <c r="H4" s="34">
        <v>30000</v>
      </c>
      <c r="I4" s="34">
        <v>25000</v>
      </c>
      <c r="J4" s="34">
        <v>5000</v>
      </c>
    </row>
    <row r="5" spans="1:10" ht="30" x14ac:dyDescent="0.25">
      <c r="A5" s="30" t="s">
        <v>23</v>
      </c>
      <c r="B5" s="34">
        <v>-155000</v>
      </c>
      <c r="C5" s="34">
        <f>C4*(1+$B$2)^-C3</f>
        <v>19512.195121951223</v>
      </c>
      <c r="D5" s="34">
        <f t="shared" ref="D5:J5" si="0">D4*(1+$B$2)^-D3</f>
        <v>19036.287923854848</v>
      </c>
      <c r="E5" s="34">
        <f t="shared" si="0"/>
        <v>27857.982327592465</v>
      </c>
      <c r="F5" s="34">
        <f t="shared" si="0"/>
        <v>36238.0257919902</v>
      </c>
      <c r="G5" s="34">
        <f t="shared" si="0"/>
        <v>26515.628628285514</v>
      </c>
      <c r="H5" s="34">
        <f t="shared" si="0"/>
        <v>25868.905978815139</v>
      </c>
      <c r="I5" s="34">
        <f t="shared" si="0"/>
        <v>21031.630877085478</v>
      </c>
      <c r="J5" s="34">
        <f t="shared" si="0"/>
        <v>4103.7328540654598</v>
      </c>
    </row>
    <row r="6" spans="1:10" ht="45" x14ac:dyDescent="0.25">
      <c r="A6" s="30" t="s">
        <v>24</v>
      </c>
      <c r="B6" s="34">
        <f>SUM($B$5:B5)</f>
        <v>-155000</v>
      </c>
      <c r="C6" s="34">
        <f>SUM($B$5:C5)</f>
        <v>-135487.80487804877</v>
      </c>
      <c r="D6" s="34">
        <f>SUM($B$5:D5)</f>
        <v>-116451.51695419392</v>
      </c>
      <c r="E6" s="34">
        <f>SUM($B$5:E5)</f>
        <v>-88593.534626601468</v>
      </c>
      <c r="F6" s="34">
        <f>SUM($B$5:F5)</f>
        <v>-52355.508834611268</v>
      </c>
      <c r="G6" s="34">
        <f>SUM($B$5:G5)</f>
        <v>-25839.880206325754</v>
      </c>
      <c r="H6" s="34">
        <f>SUM($B$5:H5)</f>
        <v>29.025772489385417</v>
      </c>
      <c r="I6" s="34">
        <f>SUM($B$5:I5)</f>
        <v>21060.656649574863</v>
      </c>
      <c r="J6" s="34">
        <f>SUM($B$5:J5)</f>
        <v>25164.389503640323</v>
      </c>
    </row>
    <row r="7" spans="1:10" x14ac:dyDescent="0.25">
      <c r="A7" s="30" t="s">
        <v>27</v>
      </c>
      <c r="B7" s="14">
        <f>NPV(0.025,C4:J4)</f>
        <v>180164.38950364036</v>
      </c>
      <c r="C7" s="34"/>
      <c r="D7" s="34"/>
      <c r="E7" s="34"/>
      <c r="F7" s="34"/>
      <c r="G7" s="34"/>
      <c r="H7" s="34"/>
      <c r="I7" s="34"/>
      <c r="J7" s="34"/>
    </row>
    <row r="8" spans="1:10" x14ac:dyDescent="0.25">
      <c r="A8" s="30" t="s">
        <v>28</v>
      </c>
      <c r="B8" s="14">
        <v>155000</v>
      </c>
      <c r="C8" s="34"/>
      <c r="D8" s="34"/>
      <c r="E8" s="34"/>
      <c r="F8" s="34"/>
      <c r="G8" s="34"/>
      <c r="H8" s="34"/>
      <c r="I8" s="34"/>
      <c r="J8" s="34"/>
    </row>
    <row r="9" spans="1:10" x14ac:dyDescent="0.25">
      <c r="A9" s="30" t="s">
        <v>29</v>
      </c>
      <c r="B9" s="35">
        <f>B7/B8</f>
        <v>1.1623509000234862</v>
      </c>
      <c r="C9" s="34"/>
      <c r="D9" s="34"/>
      <c r="E9" s="34"/>
      <c r="F9" s="34"/>
      <c r="G9" s="34"/>
      <c r="H9" s="34"/>
      <c r="I9" s="34"/>
      <c r="J9" s="34"/>
    </row>
    <row r="10" spans="1:10" s="33" customFormat="1" x14ac:dyDescent="0.25">
      <c r="A10" s="32"/>
    </row>
    <row r="11" spans="1:10" x14ac:dyDescent="0.25">
      <c r="A11" s="30" t="s">
        <v>25</v>
      </c>
    </row>
    <row r="12" spans="1:10" x14ac:dyDescent="0.25">
      <c r="A12" s="30" t="s">
        <v>0</v>
      </c>
      <c r="B12" s="13">
        <v>2.5000000000000001E-2</v>
      </c>
    </row>
    <row r="13" spans="1:10" x14ac:dyDescent="0.25">
      <c r="A13" s="30" t="s">
        <v>26</v>
      </c>
      <c r="B13" s="13">
        <v>0</v>
      </c>
      <c r="C13" s="13">
        <v>1</v>
      </c>
      <c r="D13" s="13">
        <v>2</v>
      </c>
      <c r="E13" s="13">
        <v>3</v>
      </c>
      <c r="F13" s="13">
        <v>4</v>
      </c>
      <c r="G13" s="13">
        <v>5</v>
      </c>
      <c r="H13" s="13">
        <v>6</v>
      </c>
      <c r="I13" s="13">
        <v>7</v>
      </c>
      <c r="J13" s="13">
        <v>8</v>
      </c>
    </row>
    <row r="14" spans="1:10" x14ac:dyDescent="0.25">
      <c r="A14" s="30" t="s">
        <v>15</v>
      </c>
      <c r="B14" s="34">
        <v>-155000</v>
      </c>
      <c r="C14" s="34">
        <v>50000</v>
      </c>
      <c r="D14" s="34">
        <v>10000</v>
      </c>
      <c r="E14" s="34">
        <v>20000</v>
      </c>
      <c r="F14" s="34">
        <v>20000</v>
      </c>
      <c r="G14" s="34">
        <v>20000</v>
      </c>
      <c r="H14" s="34">
        <v>30000</v>
      </c>
      <c r="I14" s="34">
        <v>25000</v>
      </c>
      <c r="J14" s="34">
        <v>25000</v>
      </c>
    </row>
    <row r="15" spans="1:10" ht="30" x14ac:dyDescent="0.25">
      <c r="A15" s="30" t="s">
        <v>23</v>
      </c>
      <c r="B15" s="34">
        <v>-155000</v>
      </c>
      <c r="C15" s="34">
        <f>C14*(1+$B$12)^-C13</f>
        <v>48780.487804878052</v>
      </c>
      <c r="D15" s="34">
        <f t="shared" ref="D15:J15" si="1">D14*(1+$B$12)^-D13</f>
        <v>9518.1439619274242</v>
      </c>
      <c r="E15" s="34">
        <f t="shared" si="1"/>
        <v>18571.988218394978</v>
      </c>
      <c r="F15" s="34">
        <f t="shared" si="1"/>
        <v>18119.0128959951</v>
      </c>
      <c r="G15" s="34">
        <f t="shared" si="1"/>
        <v>17677.085752190342</v>
      </c>
      <c r="H15" s="34">
        <f t="shared" si="1"/>
        <v>25868.905978815139</v>
      </c>
      <c r="I15" s="34">
        <f t="shared" si="1"/>
        <v>21031.630877085478</v>
      </c>
      <c r="J15" s="34">
        <f t="shared" si="1"/>
        <v>20518.664270327296</v>
      </c>
    </row>
    <row r="16" spans="1:10" ht="45" x14ac:dyDescent="0.25">
      <c r="A16" s="30" t="s">
        <v>24</v>
      </c>
      <c r="B16" s="34">
        <f>SUM($B$15:B15)</f>
        <v>-155000</v>
      </c>
      <c r="C16" s="34">
        <f>SUM($B$15:C15)</f>
        <v>-106219.51219512195</v>
      </c>
      <c r="D16" s="34">
        <f>SUM($B$15:D15)</f>
        <v>-96701.368233194517</v>
      </c>
      <c r="E16" s="34">
        <f>SUM($B$15:E15)</f>
        <v>-78129.380014799535</v>
      </c>
      <c r="F16" s="34">
        <f>SUM($B$15:F15)</f>
        <v>-60010.367118804439</v>
      </c>
      <c r="G16" s="34">
        <f>SUM($B$15:G15)</f>
        <v>-42333.281366614101</v>
      </c>
      <c r="H16" s="34">
        <f>SUM($B$15:H15)</f>
        <v>-16464.375387798962</v>
      </c>
      <c r="I16" s="34">
        <f>SUM($B$15:I15)</f>
        <v>4567.2554892865155</v>
      </c>
      <c r="J16" s="34">
        <f>SUM($B$15:J15)</f>
        <v>25085.919759613811</v>
      </c>
    </row>
    <row r="17" spans="1:2" x14ac:dyDescent="0.25">
      <c r="A17" s="30" t="s">
        <v>27</v>
      </c>
      <c r="B17" s="14">
        <f>NPV(0.025, C14:J14)</f>
        <v>180085.91975961381</v>
      </c>
    </row>
    <row r="18" spans="1:2" x14ac:dyDescent="0.25">
      <c r="A18" s="30" t="s">
        <v>28</v>
      </c>
      <c r="B18" s="14">
        <v>155000</v>
      </c>
    </row>
    <row r="19" spans="1:2" x14ac:dyDescent="0.25">
      <c r="A19" s="30" t="s">
        <v>29</v>
      </c>
      <c r="B19" s="36">
        <f>B17/B18</f>
        <v>1.1618446436104117</v>
      </c>
    </row>
  </sheetData>
  <pageMargins left="0.7" right="0.7" top="0.75" bottom="0.75" header="0.3" footer="0.3"/>
  <ignoredErrors>
    <ignoredError sqref="B7 B17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10E0C-82D2-42C7-9153-96C61DBF2136}">
  <dimension ref="A1:K14"/>
  <sheetViews>
    <sheetView workbookViewId="0">
      <selection activeCell="F11" sqref="F11"/>
    </sheetView>
  </sheetViews>
  <sheetFormatPr defaultColWidth="14.140625" defaultRowHeight="15" x14ac:dyDescent="0.25"/>
  <cols>
    <col min="1" max="1" width="12.42578125" style="24" customWidth="1"/>
    <col min="2" max="2" width="14.140625" style="24"/>
    <col min="3" max="3" width="22.85546875" style="24" customWidth="1"/>
    <col min="4" max="4" width="11.7109375" style="12" customWidth="1"/>
    <col min="5" max="7" width="8.85546875" style="12" customWidth="1"/>
    <col min="8" max="8" width="10.7109375" style="12" customWidth="1"/>
    <col min="9" max="11" width="8.85546875" style="12" customWidth="1"/>
    <col min="12" max="16384" width="14.140625" style="24"/>
  </cols>
  <sheetData>
    <row r="1" spans="1:11" x14ac:dyDescent="0.25">
      <c r="C1" s="25" t="s">
        <v>18</v>
      </c>
      <c r="D1" s="26">
        <v>0</v>
      </c>
      <c r="E1" s="26">
        <v>1</v>
      </c>
      <c r="F1" s="26">
        <v>2</v>
      </c>
      <c r="G1" s="26">
        <v>3</v>
      </c>
      <c r="H1" s="26">
        <v>4</v>
      </c>
      <c r="I1" s="26">
        <v>5</v>
      </c>
      <c r="J1" s="26">
        <v>6</v>
      </c>
      <c r="K1" s="26">
        <v>7</v>
      </c>
    </row>
    <row r="2" spans="1:11" x14ac:dyDescent="0.25">
      <c r="C2" s="25" t="s">
        <v>19</v>
      </c>
      <c r="D2" s="41">
        <v>-70000</v>
      </c>
      <c r="E2" s="41">
        <v>5000</v>
      </c>
      <c r="F2" s="41">
        <v>7500</v>
      </c>
      <c r="G2" s="41">
        <v>10000</v>
      </c>
      <c r="H2" s="41">
        <v>12500</v>
      </c>
      <c r="I2" s="41">
        <v>15000</v>
      </c>
      <c r="J2" s="41">
        <v>17500</v>
      </c>
      <c r="K2" s="41">
        <v>20000</v>
      </c>
    </row>
    <row r="4" spans="1:11" x14ac:dyDescent="0.25">
      <c r="A4" s="16" t="s">
        <v>5</v>
      </c>
      <c r="B4" s="16" t="s">
        <v>0</v>
      </c>
    </row>
    <row r="5" spans="1:11" x14ac:dyDescent="0.25">
      <c r="A5" s="42">
        <f>NPV(B5,$D$2:$K$2)</f>
        <v>9430.0811003782946</v>
      </c>
      <c r="B5" s="12">
        <v>0.02</v>
      </c>
    </row>
    <row r="6" spans="1:11" x14ac:dyDescent="0.25">
      <c r="A6" s="42">
        <f t="shared" ref="A6:A10" si="0">NPV(B6,$D$2:$K$2)</f>
        <v>5862.4072112749327</v>
      </c>
      <c r="B6" s="12">
        <v>0.03</v>
      </c>
    </row>
    <row r="7" spans="1:11" x14ac:dyDescent="0.25">
      <c r="A7" s="42">
        <f t="shared" si="0"/>
        <v>2571.7759092454239</v>
      </c>
      <c r="B7" s="12">
        <v>0.04</v>
      </c>
    </row>
    <row r="8" spans="1:11" x14ac:dyDescent="0.25">
      <c r="A8" s="42">
        <f t="shared" si="0"/>
        <v>-464.69398921551533</v>
      </c>
      <c r="B8" s="12">
        <v>0.05</v>
      </c>
    </row>
    <row r="9" spans="1:11" x14ac:dyDescent="0.25">
      <c r="A9" s="42">
        <f t="shared" si="0"/>
        <v>-3267.790211214663</v>
      </c>
      <c r="B9" s="12">
        <v>0.06</v>
      </c>
    </row>
    <row r="10" spans="1:11" x14ac:dyDescent="0.25">
      <c r="A10" s="42">
        <f t="shared" si="0"/>
        <v>-5856.41773406621</v>
      </c>
      <c r="B10" s="12">
        <v>7.0000000000000007E-2</v>
      </c>
    </row>
    <row r="11" spans="1:11" x14ac:dyDescent="0.25">
      <c r="A11" s="12"/>
      <c r="B11" s="12"/>
    </row>
    <row r="12" spans="1:11" x14ac:dyDescent="0.25">
      <c r="A12" s="12"/>
      <c r="B12" s="12"/>
    </row>
    <row r="13" spans="1:11" x14ac:dyDescent="0.25">
      <c r="A13" s="12"/>
      <c r="B13" s="12"/>
    </row>
    <row r="14" spans="1:11" x14ac:dyDescent="0.25">
      <c r="A14" s="12"/>
      <c r="B1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Acme Furniture</vt:lpstr>
      <vt:lpstr>Resort</vt:lpstr>
      <vt:lpstr>Multiple Inv</vt:lpstr>
      <vt:lpstr>Restaurant</vt:lpstr>
      <vt:lpstr>Project Comparison</vt:lpstr>
      <vt:lpstr>Multiple IRRs</vt:lpstr>
      <vt:lpstr>MIRR</vt:lpstr>
      <vt:lpstr>DPP and PI</vt:lpstr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Fratini</dc:creator>
  <cp:lastModifiedBy>Stephen Fratini</cp:lastModifiedBy>
  <dcterms:created xsi:type="dcterms:W3CDTF">2020-08-18T19:15:06Z</dcterms:created>
  <dcterms:modified xsi:type="dcterms:W3CDTF">2020-08-28T05:26:57Z</dcterms:modified>
</cp:coreProperties>
</file>