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ggy/Desktop/0...570/0.570 Assignment text, templates &amp; worksheets/2.ROI/"/>
    </mc:Choice>
  </mc:AlternateContent>
  <xr:revisionPtr revIDLastSave="160" documentId="13_ncr:1_{134FD2E1-179F-7E4F-9455-F9CC4B6E53B7}" xr6:coauthVersionLast="47" xr6:coauthVersionMax="47" xr10:uidLastSave="{91F0F4F3-A4DC-41D1-A549-06CAAC5CE11C}"/>
  <bookViews>
    <workbookView xWindow="0" yWindow="640" windowWidth="29880" windowHeight="18100" xr2:uid="{AD56C2D5-CEAF-0B41-8C86-D755BAB965A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3" i="1"/>
  <c r="G28" i="1"/>
  <c r="F27" i="1"/>
  <c r="F28" i="1" s="1"/>
  <c r="E30" i="1" s="1"/>
  <c r="F26" i="1"/>
  <c r="D24" i="1"/>
  <c r="G16" i="1"/>
  <c r="E14" i="1"/>
  <c r="G34" i="1"/>
  <c r="F34" i="1"/>
  <c r="E36" i="1" s="1"/>
  <c r="G33" i="1"/>
  <c r="D32" i="1"/>
  <c r="G26" i="1"/>
  <c r="G27" i="1" s="1"/>
  <c r="E37" i="1" l="1"/>
  <c r="F17" i="1"/>
  <c r="G17" i="1"/>
  <c r="E19" i="1" l="1"/>
  <c r="E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tc={61A9FA52-B55C-4431-AFC6-6540711239B4}</author>
    <author>tc={AC33C268-8C98-438C-9FA1-240120019195}</author>
    <author>tc={EE51CC28-A81C-468D-B588-610F3FD7CD19}</author>
  </authors>
  <commentList>
    <comment ref="F10" authorId="0" shapeId="0" xr:uid="{61A9FA52-B55C-4431-AFC6-6540711239B4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capacity, not total capacity</t>
      </text>
    </comment>
    <comment ref="A13" authorId="1" shapeId="0" xr:uid="{AC33C268-8C98-438C-9FA1-240120019195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total capacity? since we only need the capacity growth to calculate this.</t>
      </text>
    </comment>
    <comment ref="A25" authorId="2" shapeId="0" xr:uid="{EE51CC28-A81C-468D-B588-610F3FD7CD19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confirm</t>
      </text>
    </comment>
  </commentList>
</comments>
</file>

<file path=xl/sharedStrings.xml><?xml version="1.0" encoding="utf-8"?>
<sst xmlns="http://schemas.openxmlformats.org/spreadsheetml/2006/main" count="144" uniqueCount="60">
  <si>
    <t>MENG 570:  ROI WORKSHEET FOR PLANT AUTOMATION DECISION</t>
  </si>
  <si>
    <t>Section: 3</t>
  </si>
  <si>
    <t>Team # and Team Name: 3D DigiPaws</t>
  </si>
  <si>
    <r>
      <rPr>
        <sz val="11"/>
        <color rgb="FF000000"/>
        <rFont val="Arial"/>
      </rPr>
      <t xml:space="preserve">Your Investment Decision:  Yes or No? </t>
    </r>
    <r>
      <rPr>
        <sz val="11"/>
        <color rgb="FFFF0000"/>
        <rFont val="Arial"/>
      </rPr>
      <t>No</t>
    </r>
  </si>
  <si>
    <t>Note:  PV (present value) is value at C5, which is when you will input your decision of whether or not to invest in plant automation.</t>
  </si>
  <si>
    <t>Units</t>
  </si>
  <si>
    <t>PV's</t>
  </si>
  <si>
    <t>FV-1's (i.e. one year beyond C5)</t>
  </si>
  <si>
    <t>FV-2's (i.e. 2 years beyond C5)</t>
  </si>
  <si>
    <t>Where in StratSim to find the data needed</t>
  </si>
  <si>
    <t>C3/C4</t>
  </si>
  <si>
    <t>C5 (no benefits)</t>
  </si>
  <si>
    <t>C6 (benefits)</t>
  </si>
  <si>
    <t>C7 (benefits)</t>
  </si>
  <si>
    <t>0) Your Future Plans (your best estimates):</t>
  </si>
  <si>
    <t>CAPACITY:  Your planned TOTAL manufacturing capacity in C5 (includes your C5 decisions)</t>
  </si>
  <si>
    <t># of vehicles (000's)</t>
  </si>
  <si>
    <t>--</t>
  </si>
  <si>
    <t>Company / Manufacturing + your planned build for C5</t>
  </si>
  <si>
    <t xml:space="preserve">CAPACITY:  Your planned manufacturing capacity builds (any NEW capacity you plan to add), C6 &amp; C7 </t>
  </si>
  <si>
    <t xml:space="preserve">PRODUCTION:  Your planned production, C6 &amp; C7 </t>
  </si>
  <si>
    <t>1a) Initial cost of Plant Automation:</t>
  </si>
  <si>
    <t>PV cost to re-build TOTAL capacity, as of C5 (based on C5 capacity stated in line 9 above)</t>
  </si>
  <si>
    <t>Mill. $</t>
  </si>
  <si>
    <t>Decisions / Manufacturing</t>
  </si>
  <si>
    <t>10% of this cost (= PV of initial cost for plant automation)</t>
  </si>
  <si>
    <t>1b) Future costs, starting C6:</t>
  </si>
  <si>
    <t>FV cost (est.) of planned capacity builds in C6 &amp; C7 (based on planned capacity builds stated line 10 above)</t>
  </si>
  <si>
    <t>Decisions / Manufacturing + account for inflation</t>
  </si>
  <si>
    <t>10% of above (= FV of cost for plant automation, accounting for future capacity builds) (Mill. $)</t>
  </si>
  <si>
    <t>Your cost of capital (assume 8%)</t>
  </si>
  <si>
    <t>(is given)</t>
  </si>
  <si>
    <t>assume 8%</t>
  </si>
  <si>
    <t>PV of these costs (Mill. $)</t>
  </si>
  <si>
    <t>1) TOTAL PV COST TO IMPLEMENT PLANT AUTOMATION (1a + 1b):</t>
  </si>
  <si>
    <t>2a) Future benefit:  5% Reduction in Labor Costs, starting C6:</t>
  </si>
  <si>
    <t>Note:  Labor Costs are a function of the # of vehicles you produce.</t>
  </si>
  <si>
    <t xml:space="preserve">Your most recent (C3) spend on labor </t>
  </si>
  <si>
    <t>Company / Income Statement / Cost of Goods Sold</t>
  </si>
  <si>
    <t>Your most recent (C3) production volume</t>
  </si>
  <si>
    <t>Company / Manufacturing</t>
  </si>
  <si>
    <t>Your most recent (C3) average labor cost per vehicle produced (calculated) ($/vehicle)</t>
  </si>
  <si>
    <t>$</t>
  </si>
  <si>
    <t>Total labor cost (in Income Statement) divided by total vehicles produced (Manucturing page)</t>
  </si>
  <si>
    <t>Forecasted increase in overall labor costs for C4 (assume same % increase through C7)</t>
  </si>
  <si>
    <t>%</t>
  </si>
  <si>
    <t>Market / Economic Outlook</t>
  </si>
  <si>
    <t>Your estimated labor cost per vehicle for C6 &amp; C7, adjusted for projected increase in overall labor costs</t>
  </si>
  <si>
    <t>FV of your estimated labor cost (total) for C6 &amp; C7 (calculated) (based on planned production volume stated in line 11 above, and est. labor cost per vehicle in line above)</t>
  </si>
  <si>
    <t>FUTURE BENEFIT:  5% of above (= FV of reduction in labor costs benefit)</t>
  </si>
  <si>
    <t>Assume an 8% cost of capital</t>
  </si>
  <si>
    <t>PV OF BENEFIT RELATED TO REDUCED LABOR COSTS (discount your future values back to present value)</t>
  </si>
  <si>
    <t>2b) Future benefit:  10% Reduction in Retooling Costs, starting C6:</t>
  </si>
  <si>
    <t xml:space="preserve">The average retooling cost incurred C1, C2 &amp; C3.  </t>
  </si>
  <si>
    <t>Company / Cash Flow Statement (Investment Activities section)</t>
  </si>
  <si>
    <t>FV of your estimated retooling costs for C6 &amp; C7.  Take the average (line above) and assume that cost grows 5% from C3 to C4, C4 to C5, C5 to C6, and C6 to C7.  (We only need estimates for C6 &amp; C7.)</t>
  </si>
  <si>
    <t>FUTURE BENEFIT:  10% of above (= FV of reduction in retooling costs) (Mill. $)</t>
  </si>
  <si>
    <t>PV OF BENEFIT RELATED TO REDUCED RETOOLING COSTS (discount your future values back to present value)</t>
  </si>
  <si>
    <t>2) TOTAL PV BENEFITS GAINED BY IMPLEMENTING PLANT AUTOMATION (2a + 2b):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</si>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</sst>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_([$$-409]* #,##0.00_);_([$$-409]* \(#,##0.00\);_([$$-409]* &quot;-&quot;??_);_(@_)"/>
    <numFmt numFmtId="178" formatCode="_-[$$-409]* #,##0.00_ ;_-[$$-409]* \-#,##0.00\ ;_-[$$-409]* &quot;-&quot;??_ ;_-@_ 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u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rgb="FFC00000"/>
      <name val="Arial"/>
      <family val="2"/>
    </font>
    <font>
      <sz val="11"/>
      <color theme="1"/>
      <name val="Arial"/>
    </font>
    <font>
      <sz val="11"/>
      <color rgb="FF000000"/>
      <name val="Arial"/>
    </font>
    <font>
      <sz val="11"/>
      <color rgb="FFFF0000"/>
      <name val="Arial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49" fontId="3" fillId="0" borderId="0" xfId="0" applyNumberFormat="1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49" fontId="5" fillId="0" borderId="2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49" fontId="3" fillId="0" borderId="2" xfId="0" applyNumberFormat="1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" fontId="3" fillId="0" borderId="1" xfId="0" applyNumberFormat="1" applyFont="1" applyBorder="1" applyAlignment="1">
      <alignment horizontal="center" wrapText="1"/>
    </xf>
    <xf numFmtId="176" fontId="3" fillId="0" borderId="1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5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49" fontId="3" fillId="2" borderId="4" xfId="0" applyNumberFormat="1" applyFont="1" applyFill="1" applyBorder="1" applyAlignment="1">
      <alignment horizontal="center" wrapText="1"/>
    </xf>
    <xf numFmtId="49" fontId="3" fillId="2" borderId="5" xfId="0" applyNumberFormat="1" applyFont="1" applyFill="1" applyBorder="1" applyAlignment="1">
      <alignment horizontal="center" wrapText="1"/>
    </xf>
    <xf numFmtId="49" fontId="3" fillId="2" borderId="5" xfId="0" applyNumberFormat="1" applyFont="1" applyFill="1" applyBorder="1" applyAlignment="1">
      <alignment wrapText="1"/>
    </xf>
    <xf numFmtId="0" fontId="4" fillId="0" borderId="8" xfId="0" applyFont="1" applyBorder="1" applyAlignment="1">
      <alignment horizontal="left" wrapText="1"/>
    </xf>
    <xf numFmtId="49" fontId="3" fillId="0" borderId="7" xfId="0" applyNumberFormat="1" applyFont="1" applyBorder="1" applyAlignment="1">
      <alignment horizontal="left" wrapText="1"/>
    </xf>
    <xf numFmtId="0" fontId="6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6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49" fontId="9" fillId="2" borderId="5" xfId="0" applyNumberFormat="1" applyFont="1" applyFill="1" applyBorder="1" applyAlignment="1">
      <alignment horizontal="center" wrapText="1"/>
    </xf>
    <xf numFmtId="49" fontId="7" fillId="0" borderId="7" xfId="0" applyNumberFormat="1" applyFont="1" applyBorder="1" applyAlignment="1">
      <alignment horizontal="left" wrapText="1"/>
    </xf>
    <xf numFmtId="0" fontId="7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176" fontId="3" fillId="0" borderId="1" xfId="0" applyNumberFormat="1" applyFont="1" applyBorder="1" applyAlignment="1">
      <alignment wrapText="1"/>
    </xf>
    <xf numFmtId="177" fontId="10" fillId="0" borderId="1" xfId="0" applyNumberFormat="1" applyFont="1" applyBorder="1" applyAlignment="1">
      <alignment wrapText="1"/>
    </xf>
    <xf numFmtId="177" fontId="3" fillId="0" borderId="1" xfId="0" applyNumberFormat="1" applyFont="1" applyBorder="1" applyAlignment="1">
      <alignment horizontal="center" wrapText="1"/>
    </xf>
    <xf numFmtId="177" fontId="10" fillId="0" borderId="1" xfId="0" applyNumberFormat="1" applyFont="1" applyBorder="1" applyAlignment="1">
      <alignment horizontal="center" wrapText="1"/>
    </xf>
    <xf numFmtId="178" fontId="3" fillId="0" borderId="1" xfId="0" applyNumberFormat="1" applyFont="1" applyBorder="1" applyAlignment="1">
      <alignment horizontal="center" wrapText="1"/>
    </xf>
    <xf numFmtId="178" fontId="10" fillId="0" borderId="1" xfId="0" applyNumberFormat="1" applyFont="1" applyBorder="1" applyAlignment="1">
      <alignment horizontal="center" wrapText="1"/>
    </xf>
    <xf numFmtId="177" fontId="3" fillId="0" borderId="1" xfId="0" applyNumberFormat="1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177" fontId="10" fillId="0" borderId="15" xfId="0" applyNumberFormat="1" applyFont="1" applyBorder="1" applyAlignment="1">
      <alignment wrapText="1"/>
    </xf>
    <xf numFmtId="177" fontId="11" fillId="0" borderId="1" xfId="0" applyNumberFormat="1" applyFont="1" applyBorder="1" applyAlignment="1">
      <alignment horizontal="center" wrapText="1"/>
    </xf>
    <xf numFmtId="1" fontId="13" fillId="0" borderId="1" xfId="0" applyNumberFormat="1" applyFont="1" applyBorder="1" applyAlignment="1">
      <alignment horizontal="center" wrapText="1"/>
    </xf>
    <xf numFmtId="49" fontId="9" fillId="2" borderId="3" xfId="0" applyNumberFormat="1" applyFont="1" applyFill="1" applyBorder="1" applyAlignment="1">
      <alignment horizontal="left" vertical="center" wrapText="1"/>
    </xf>
    <xf numFmtId="49" fontId="9" fillId="2" borderId="7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49" fontId="5" fillId="2" borderId="4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ngcheng Guo" id="{90D9C48F-4916-40B0-83B3-9E3EE2073391}" userId="S::fg96@duke.edu::04e5bf9a-686f-4d3f-ba7d-4594f1a812d2" providerId="AD"/>
  <person displayName="Zion Sheng" id="{B0931D53-3C04-4E63-A722-4A2714866052}" userId="S::zs144@duke.edu::7fbc25c4-cd65-45b1-b014-b3e7af6344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4-04-01T18:51:25.30" personId="{90D9C48F-4916-40B0-83B3-9E3EE2073391}" id="{61A9FA52-B55C-4431-AFC6-6540711239B4}">
    <text>new capacity, not total capacity</text>
  </threadedComment>
  <threadedComment ref="A13" dT="2024-03-31T23:44:54.65" personId="{B0931D53-3C04-4E63-A722-4A2714866052}" id="{AC33C268-8C98-438C-9FA1-240120019195}">
    <text>Why total capacity? since we only need the capacity growth to calculate this.</text>
  </threadedComment>
  <threadedComment ref="A25" dT="2024-04-01T00:08:13.06" personId="{B0931D53-3C04-4E63-A722-4A2714866052}" id="{EE51CC28-A81C-468D-B588-610F3FD7CD19}">
    <text>Need to confirm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6B04-79E9-024F-8C34-7F7C368502E1}">
  <dimension ref="A1:I42"/>
  <sheetViews>
    <sheetView tabSelected="1" zoomScale="110" zoomScaleNormal="110" workbookViewId="0">
      <pane xSplit="1" ySplit="7" topLeftCell="B8" activePane="bottomRight" state="frozen"/>
      <selection pane="bottomRight" activeCell="G11" sqref="G11"/>
      <selection pane="bottomLeft" activeCell="A3" sqref="A3"/>
      <selection pane="topRight" activeCell="B1" sqref="B1"/>
    </sheetView>
  </sheetViews>
  <sheetFormatPr defaultColWidth="10.875" defaultRowHeight="14.1"/>
  <cols>
    <col min="1" max="1" width="89.625" style="3" customWidth="1"/>
    <col min="2" max="2" width="18.125" style="14" customWidth="1"/>
    <col min="3" max="3" width="0.625" style="3" customWidth="1"/>
    <col min="4" max="4" width="14.875" style="3" customWidth="1"/>
    <col min="5" max="5" width="14.875" style="14" customWidth="1"/>
    <col min="6" max="6" width="15.125" style="14" customWidth="1"/>
    <col min="7" max="7" width="16.375" style="14" customWidth="1"/>
    <col min="8" max="8" width="0.5" style="3" customWidth="1"/>
    <col min="9" max="9" width="64.125" style="13" customWidth="1"/>
    <col min="10" max="16384" width="10.875" style="3"/>
  </cols>
  <sheetData>
    <row r="1" spans="1:9" s="20" customFormat="1" ht="21.95" customHeight="1">
      <c r="A1" s="20" t="s">
        <v>0</v>
      </c>
      <c r="B1" s="21"/>
      <c r="E1" s="21"/>
      <c r="F1" s="21"/>
      <c r="G1" s="21"/>
      <c r="I1" s="22"/>
    </row>
    <row r="2" spans="1:9" ht="14.25">
      <c r="A2" s="3" t="s">
        <v>1</v>
      </c>
    </row>
    <row r="3" spans="1:9" ht="15.95" customHeight="1">
      <c r="A3" s="3" t="s">
        <v>2</v>
      </c>
    </row>
    <row r="4" spans="1:9" ht="15.95" customHeight="1">
      <c r="A4" s="3" t="s">
        <v>3</v>
      </c>
    </row>
    <row r="5" spans="1:9" ht="36.950000000000003" customHeight="1" thickBot="1"/>
    <row r="6" spans="1:9" s="1" customFormat="1" ht="29.1" customHeight="1">
      <c r="A6" s="49" t="s">
        <v>4</v>
      </c>
      <c r="B6" s="53" t="s">
        <v>5</v>
      </c>
      <c r="C6" s="23"/>
      <c r="D6" s="24"/>
      <c r="E6" s="33" t="s">
        <v>6</v>
      </c>
      <c r="F6" s="33" t="s">
        <v>7</v>
      </c>
      <c r="G6" s="33" t="s">
        <v>8</v>
      </c>
      <c r="H6" s="25"/>
      <c r="I6" s="51" t="s">
        <v>9</v>
      </c>
    </row>
    <row r="7" spans="1:9" ht="24.95" customHeight="1">
      <c r="A7" s="50"/>
      <c r="B7" s="54"/>
      <c r="C7" s="15"/>
      <c r="D7" s="19" t="s">
        <v>10</v>
      </c>
      <c r="E7" s="19" t="s">
        <v>11</v>
      </c>
      <c r="F7" s="19" t="s">
        <v>12</v>
      </c>
      <c r="G7" s="19" t="s">
        <v>13</v>
      </c>
      <c r="H7" s="2"/>
      <c r="I7" s="52"/>
    </row>
    <row r="8" spans="1:9" ht="30" customHeight="1">
      <c r="A8" s="34" t="s">
        <v>14</v>
      </c>
      <c r="B8" s="16"/>
      <c r="C8" s="4"/>
      <c r="D8" s="5"/>
      <c r="E8" s="5"/>
      <c r="F8" s="5"/>
      <c r="G8" s="5"/>
      <c r="H8" s="6"/>
      <c r="I8" s="26"/>
    </row>
    <row r="9" spans="1:9" ht="17.100000000000001" customHeight="1">
      <c r="A9" s="27" t="s">
        <v>15</v>
      </c>
      <c r="B9" s="17" t="s">
        <v>16</v>
      </c>
      <c r="C9" s="7"/>
      <c r="D9" s="5" t="s">
        <v>17</v>
      </c>
      <c r="E9" s="10">
        <v>1850</v>
      </c>
      <c r="F9" s="5" t="s">
        <v>17</v>
      </c>
      <c r="G9" s="5" t="s">
        <v>17</v>
      </c>
      <c r="H9" s="6"/>
      <c r="I9" s="28" t="s">
        <v>18</v>
      </c>
    </row>
    <row r="10" spans="1:9" ht="14.25">
      <c r="A10" s="29" t="s">
        <v>19</v>
      </c>
      <c r="B10" s="17" t="s">
        <v>16</v>
      </c>
      <c r="C10" s="6"/>
      <c r="D10" s="5" t="s">
        <v>17</v>
      </c>
      <c r="E10" s="5" t="s">
        <v>17</v>
      </c>
      <c r="F10" s="48">
        <v>200</v>
      </c>
      <c r="G10" s="48">
        <v>200</v>
      </c>
      <c r="H10" s="6"/>
      <c r="I10" s="26"/>
    </row>
    <row r="11" spans="1:9" ht="15.95" customHeight="1">
      <c r="A11" s="27" t="s">
        <v>20</v>
      </c>
      <c r="B11" s="17" t="s">
        <v>16</v>
      </c>
      <c r="C11" s="7"/>
      <c r="D11" s="5" t="s">
        <v>17</v>
      </c>
      <c r="E11" s="5" t="s">
        <v>17</v>
      </c>
      <c r="F11" s="10">
        <v>2000</v>
      </c>
      <c r="G11" s="10">
        <v>2400</v>
      </c>
      <c r="H11" s="6"/>
      <c r="I11" s="26"/>
    </row>
    <row r="12" spans="1:9" ht="29.1" customHeight="1">
      <c r="A12" s="35" t="s">
        <v>21</v>
      </c>
      <c r="B12" s="18"/>
      <c r="C12" s="8"/>
      <c r="D12" s="8"/>
      <c r="E12" s="5"/>
      <c r="F12" s="5"/>
      <c r="G12" s="5"/>
      <c r="H12" s="6"/>
      <c r="I12" s="28"/>
    </row>
    <row r="13" spans="1:9" ht="15.95" customHeight="1">
      <c r="A13" s="29" t="s">
        <v>22</v>
      </c>
      <c r="B13" s="5" t="s">
        <v>23</v>
      </c>
      <c r="C13" s="6"/>
      <c r="D13" s="5" t="s">
        <v>17</v>
      </c>
      <c r="E13" s="47">
        <v>13671.5</v>
      </c>
      <c r="F13" s="5" t="s">
        <v>17</v>
      </c>
      <c r="G13" s="5" t="s">
        <v>17</v>
      </c>
      <c r="H13" s="6"/>
      <c r="I13" s="28" t="s">
        <v>24</v>
      </c>
    </row>
    <row r="14" spans="1:9" ht="14.25">
      <c r="A14" s="29" t="s">
        <v>25</v>
      </c>
      <c r="B14" s="5" t="s">
        <v>23</v>
      </c>
      <c r="C14" s="6"/>
      <c r="D14" s="5" t="s">
        <v>17</v>
      </c>
      <c r="E14" s="41">
        <f>E13*10%</f>
        <v>1367.15</v>
      </c>
      <c r="F14" s="5" t="s">
        <v>17</v>
      </c>
      <c r="G14" s="5" t="s">
        <v>17</v>
      </c>
      <c r="H14" s="6"/>
      <c r="I14" s="28"/>
    </row>
    <row r="15" spans="1:9" ht="30" customHeight="1">
      <c r="A15" s="35" t="s">
        <v>26</v>
      </c>
      <c r="B15" s="18"/>
      <c r="C15" s="8"/>
      <c r="D15" s="8"/>
      <c r="E15" s="5"/>
      <c r="F15" s="5"/>
      <c r="G15" s="5"/>
      <c r="H15" s="6"/>
      <c r="I15" s="28"/>
    </row>
    <row r="16" spans="1:9" ht="28.5">
      <c r="A16" s="29" t="s">
        <v>27</v>
      </c>
      <c r="B16" s="5" t="s">
        <v>23</v>
      </c>
      <c r="C16" s="6"/>
      <c r="D16" s="5" t="s">
        <v>17</v>
      </c>
      <c r="E16" s="5" t="s">
        <v>17</v>
      </c>
      <c r="F16" s="41">
        <f>F10/E9*E13*(1+0.025)</f>
        <v>1514.9499999999998</v>
      </c>
      <c r="G16" s="41">
        <f>G10/F10*F16*(1+0.025)</f>
        <v>1552.8237499999998</v>
      </c>
      <c r="H16" s="6"/>
      <c r="I16" s="28" t="s">
        <v>28</v>
      </c>
    </row>
    <row r="17" spans="1:9" ht="15.95" customHeight="1">
      <c r="A17" s="29" t="s">
        <v>29</v>
      </c>
      <c r="B17" s="5" t="s">
        <v>23</v>
      </c>
      <c r="C17" s="6"/>
      <c r="D17" s="5" t="s">
        <v>17</v>
      </c>
      <c r="E17" s="5" t="s">
        <v>17</v>
      </c>
      <c r="F17" s="41">
        <f>F16*10%</f>
        <v>151.49499999999998</v>
      </c>
      <c r="G17" s="41">
        <f>G16*10%</f>
        <v>155.282375</v>
      </c>
      <c r="H17" s="6"/>
      <c r="I17" s="28"/>
    </row>
    <row r="18" spans="1:9" ht="15.95" customHeight="1">
      <c r="A18" s="29" t="s">
        <v>30</v>
      </c>
      <c r="B18" s="12" t="s">
        <v>31</v>
      </c>
      <c r="C18" s="6"/>
      <c r="D18" s="5" t="s">
        <v>17</v>
      </c>
      <c r="E18" s="5" t="s">
        <v>17</v>
      </c>
      <c r="F18" s="11">
        <v>0.08</v>
      </c>
      <c r="G18" s="11">
        <v>0.08</v>
      </c>
      <c r="H18" s="6"/>
      <c r="I18" s="28" t="s">
        <v>32</v>
      </c>
    </row>
    <row r="19" spans="1:9" ht="15.95" customHeight="1">
      <c r="A19" s="29" t="s">
        <v>33</v>
      </c>
      <c r="B19" s="5" t="s">
        <v>23</v>
      </c>
      <c r="C19" s="6"/>
      <c r="D19" s="5" t="s">
        <v>17</v>
      </c>
      <c r="E19" s="41">
        <f>F17/(1+0.08) + G17/(1+0.08)^2</f>
        <v>273.40275634430725</v>
      </c>
      <c r="F19" s="5" t="s">
        <v>17</v>
      </c>
      <c r="G19" s="5" t="s">
        <v>17</v>
      </c>
      <c r="H19" s="6"/>
      <c r="I19" s="28"/>
    </row>
    <row r="20" spans="1:9" s="13" customFormat="1" ht="30" customHeight="1">
      <c r="A20" s="36" t="s">
        <v>34</v>
      </c>
      <c r="B20" s="5" t="s">
        <v>23</v>
      </c>
      <c r="C20" s="9"/>
      <c r="D20" s="5" t="s">
        <v>17</v>
      </c>
      <c r="E20" s="41">
        <f>E14+E19</f>
        <v>1640.5527563443075</v>
      </c>
      <c r="F20" s="5" t="s">
        <v>17</v>
      </c>
      <c r="G20" s="5" t="s">
        <v>17</v>
      </c>
      <c r="H20" s="9"/>
      <c r="I20" s="28"/>
    </row>
    <row r="21" spans="1:9" ht="30" customHeight="1">
      <c r="A21" s="35" t="s">
        <v>35</v>
      </c>
      <c r="B21" s="18"/>
      <c r="C21" s="8"/>
      <c r="D21" s="41"/>
      <c r="E21" s="5"/>
      <c r="F21" s="5"/>
      <c r="G21" s="5"/>
      <c r="H21" s="6"/>
      <c r="I21" s="28" t="s">
        <v>36</v>
      </c>
    </row>
    <row r="22" spans="1:9" ht="17.100000000000001" customHeight="1">
      <c r="A22" s="29" t="s">
        <v>37</v>
      </c>
      <c r="B22" s="5" t="s">
        <v>23</v>
      </c>
      <c r="C22" s="6"/>
      <c r="D22" s="41">
        <v>7131</v>
      </c>
      <c r="E22" s="5" t="s">
        <v>17</v>
      </c>
      <c r="F22" s="5" t="s">
        <v>17</v>
      </c>
      <c r="G22" s="5" t="s">
        <v>17</v>
      </c>
      <c r="H22" s="6"/>
      <c r="I22" s="28" t="s">
        <v>38</v>
      </c>
    </row>
    <row r="23" spans="1:9" ht="17.100000000000001" customHeight="1">
      <c r="A23" s="29" t="s">
        <v>39</v>
      </c>
      <c r="B23" s="5" t="s">
        <v>16</v>
      </c>
      <c r="C23" s="6"/>
      <c r="D23" s="45">
        <v>1465</v>
      </c>
      <c r="E23" s="5" t="s">
        <v>17</v>
      </c>
      <c r="F23" s="5" t="s">
        <v>17</v>
      </c>
      <c r="G23" s="5" t="s">
        <v>17</v>
      </c>
      <c r="H23" s="6"/>
      <c r="I23" s="28" t="s">
        <v>40</v>
      </c>
    </row>
    <row r="24" spans="1:9" ht="33" customHeight="1">
      <c r="A24" s="29" t="s">
        <v>41</v>
      </c>
      <c r="B24" s="5" t="s">
        <v>42</v>
      </c>
      <c r="C24" s="6"/>
      <c r="D24" s="41">
        <f>D22 * 1000 / D23</f>
        <v>4867.5767918088741</v>
      </c>
      <c r="E24" s="5" t="s">
        <v>17</v>
      </c>
      <c r="F24" s="5" t="s">
        <v>17</v>
      </c>
      <c r="G24" s="5" t="s">
        <v>17</v>
      </c>
      <c r="H24" s="6"/>
      <c r="I24" s="28" t="s">
        <v>43</v>
      </c>
    </row>
    <row r="25" spans="1:9" ht="14.25">
      <c r="A25" s="29" t="s">
        <v>44</v>
      </c>
      <c r="B25" s="5" t="s">
        <v>45</v>
      </c>
      <c r="C25" s="6"/>
      <c r="D25" s="38">
        <v>2.5000000000000001E-2</v>
      </c>
      <c r="E25" s="5" t="s">
        <v>17</v>
      </c>
      <c r="F25" s="5" t="s">
        <v>17</v>
      </c>
      <c r="G25" s="5" t="s">
        <v>17</v>
      </c>
      <c r="H25" s="6"/>
      <c r="I25" s="28" t="s">
        <v>46</v>
      </c>
    </row>
    <row r="26" spans="1:9" ht="18" customHeight="1">
      <c r="A26" s="29" t="s">
        <v>47</v>
      </c>
      <c r="B26" s="5" t="s">
        <v>42</v>
      </c>
      <c r="C26" s="6"/>
      <c r="D26" s="5" t="s">
        <v>17</v>
      </c>
      <c r="E26" s="5" t="s">
        <v>17</v>
      </c>
      <c r="F26" s="39">
        <f>D24*(1+D25)^3</f>
        <v>5241.8478135665528</v>
      </c>
      <c r="G26" s="39">
        <f>D24*(1+D25)^4</f>
        <v>5372.894008905716</v>
      </c>
      <c r="H26" s="6"/>
      <c r="I26" s="28"/>
    </row>
    <row r="27" spans="1:9" ht="32.1" customHeight="1">
      <c r="A27" s="29" t="s">
        <v>48</v>
      </c>
      <c r="B27" s="5" t="s">
        <v>23</v>
      </c>
      <c r="C27" s="6"/>
      <c r="D27" s="5" t="s">
        <v>17</v>
      </c>
      <c r="E27" s="5" t="s">
        <v>17</v>
      </c>
      <c r="F27" s="40">
        <f>F26*F11*(10^3)/(10^6)</f>
        <v>10483.695627133104</v>
      </c>
      <c r="G27" s="41">
        <f>G26*G11*(10^3)/(10^6)</f>
        <v>12894.945621373718</v>
      </c>
      <c r="H27" s="6"/>
      <c r="I27" s="28"/>
    </row>
    <row r="28" spans="1:9" ht="17.100000000000001" customHeight="1">
      <c r="A28" s="29" t="s">
        <v>49</v>
      </c>
      <c r="B28" s="5" t="s">
        <v>23</v>
      </c>
      <c r="C28" s="6"/>
      <c r="D28" s="5" t="s">
        <v>17</v>
      </c>
      <c r="E28" s="5" t="s">
        <v>17</v>
      </c>
      <c r="F28" s="40">
        <f>0.05*F27</f>
        <v>524.18478135665521</v>
      </c>
      <c r="G28" s="41">
        <f>0.05*G27</f>
        <v>644.74728106868588</v>
      </c>
      <c r="H28" s="6"/>
      <c r="I28" s="28"/>
    </row>
    <row r="29" spans="1:9" ht="15.95" customHeight="1">
      <c r="A29" s="29" t="s">
        <v>50</v>
      </c>
      <c r="B29" s="12" t="s">
        <v>31</v>
      </c>
      <c r="C29" s="6"/>
      <c r="D29" s="5" t="s">
        <v>17</v>
      </c>
      <c r="E29" s="5" t="s">
        <v>17</v>
      </c>
      <c r="F29" s="11">
        <v>0.08</v>
      </c>
      <c r="G29" s="11">
        <v>0.08</v>
      </c>
      <c r="H29" s="6"/>
      <c r="I29" s="28" t="s">
        <v>32</v>
      </c>
    </row>
    <row r="30" spans="1:9" ht="30.95" customHeight="1">
      <c r="A30" s="29" t="s">
        <v>51</v>
      </c>
      <c r="B30" s="5" t="s">
        <v>23</v>
      </c>
      <c r="C30" s="6"/>
      <c r="D30" s="5" t="s">
        <v>17</v>
      </c>
      <c r="E30" s="42">
        <f>F28/(1+F29) + G28/((1+G29)*(1+F29))</f>
        <v>1038.1231523781494</v>
      </c>
      <c r="F30" s="5" t="s">
        <v>17</v>
      </c>
      <c r="G30" s="5" t="s">
        <v>17</v>
      </c>
      <c r="H30" s="6"/>
      <c r="I30" s="28"/>
    </row>
    <row r="31" spans="1:9" ht="30" customHeight="1">
      <c r="A31" s="35" t="s">
        <v>52</v>
      </c>
      <c r="B31" s="18"/>
      <c r="C31" s="8"/>
      <c r="D31" s="8"/>
      <c r="E31" s="5"/>
      <c r="F31" s="5"/>
      <c r="G31" s="5"/>
      <c r="H31" s="6"/>
      <c r="I31" s="28"/>
    </row>
    <row r="32" spans="1:9" ht="21" customHeight="1">
      <c r="A32" s="29" t="s">
        <v>53</v>
      </c>
      <c r="B32" s="5" t="s">
        <v>23</v>
      </c>
      <c r="C32" s="6"/>
      <c r="D32" s="44">
        <f>(227+567+689)/3</f>
        <v>494.33333333333331</v>
      </c>
      <c r="E32" s="5" t="s">
        <v>17</v>
      </c>
      <c r="F32" s="5" t="s">
        <v>17</v>
      </c>
      <c r="G32" s="5" t="s">
        <v>17</v>
      </c>
      <c r="H32" s="6"/>
      <c r="I32" s="28" t="s">
        <v>54</v>
      </c>
    </row>
    <row r="33" spans="1:9" ht="30.95" customHeight="1">
      <c r="A33" s="29" t="s">
        <v>55</v>
      </c>
      <c r="B33" s="5" t="s">
        <v>23</v>
      </c>
      <c r="C33" s="6"/>
      <c r="D33" s="5" t="s">
        <v>17</v>
      </c>
      <c r="E33" s="5" t="s">
        <v>17</v>
      </c>
      <c r="F33" s="39">
        <f>D32*(1+0.05)^3</f>
        <v>572.25262500000008</v>
      </c>
      <c r="G33" s="39">
        <f>D32*(1+0.05)^4</f>
        <v>600.86525625000002</v>
      </c>
      <c r="H33" s="6"/>
      <c r="I33" s="28"/>
    </row>
    <row r="34" spans="1:9" ht="17.100000000000001" customHeight="1">
      <c r="A34" s="29" t="s">
        <v>56</v>
      </c>
      <c r="B34" s="5" t="s">
        <v>23</v>
      </c>
      <c r="C34" s="6"/>
      <c r="D34" s="6"/>
      <c r="E34" s="5" t="s">
        <v>17</v>
      </c>
      <c r="F34" s="39">
        <f>0.1*F33</f>
        <v>57.225262500000014</v>
      </c>
      <c r="G34" s="39">
        <f>0.1*G33</f>
        <v>60.086525625000007</v>
      </c>
      <c r="H34" s="6"/>
      <c r="I34" s="28"/>
    </row>
    <row r="35" spans="1:9" ht="15.95" customHeight="1">
      <c r="A35" s="29" t="s">
        <v>50</v>
      </c>
      <c r="B35" s="12" t="s">
        <v>31</v>
      </c>
      <c r="C35" s="6"/>
      <c r="D35" s="5" t="s">
        <v>17</v>
      </c>
      <c r="E35" s="5" t="s">
        <v>17</v>
      </c>
      <c r="F35" s="11">
        <v>0.08</v>
      </c>
      <c r="G35" s="11">
        <v>0.08</v>
      </c>
      <c r="H35" s="6"/>
      <c r="I35" s="28" t="s">
        <v>32</v>
      </c>
    </row>
    <row r="36" spans="1:9" ht="27.95" customHeight="1">
      <c r="A36" s="29" t="s">
        <v>57</v>
      </c>
      <c r="B36" s="5" t="s">
        <v>23</v>
      </c>
      <c r="C36" s="6"/>
      <c r="D36" s="5" t="s">
        <v>17</v>
      </c>
      <c r="E36" s="43">
        <f>F34/(1+F35) + G34/((1+G35)*(1+F35))</f>
        <v>104.50086516203706</v>
      </c>
      <c r="F36" s="5" t="s">
        <v>17</v>
      </c>
      <c r="G36" s="5" t="s">
        <v>17</v>
      </c>
      <c r="H36" s="6"/>
      <c r="I36" s="28"/>
    </row>
    <row r="37" spans="1:9" s="13" customFormat="1" ht="30" customHeight="1">
      <c r="A37" s="37" t="s">
        <v>58</v>
      </c>
      <c r="B37" s="30" t="s">
        <v>23</v>
      </c>
      <c r="C37" s="31"/>
      <c r="D37" s="30" t="s">
        <v>17</v>
      </c>
      <c r="E37" s="46">
        <f>E30+E36</f>
        <v>1142.6240175401865</v>
      </c>
      <c r="F37" s="30" t="s">
        <v>17</v>
      </c>
      <c r="G37" s="30" t="s">
        <v>17</v>
      </c>
      <c r="H37" s="31"/>
      <c r="I37" s="32"/>
    </row>
    <row r="38" spans="1:9" ht="17.100000000000001" customHeight="1">
      <c r="A38" s="3" t="s">
        <v>59</v>
      </c>
    </row>
    <row r="39" spans="1:9" ht="17.100000000000001" customHeight="1"/>
    <row r="40" spans="1:9" ht="17.100000000000001" customHeight="1"/>
    <row r="41" spans="1:9" ht="17.100000000000001" customHeight="1"/>
    <row r="42" spans="1:9" ht="17.100000000000001" customHeight="1"/>
  </sheetData>
  <mergeCells count="3">
    <mergeCell ref="A6:A7"/>
    <mergeCell ref="I6:I7"/>
    <mergeCell ref="B6:B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AD9F3E8A1104C8C7579F07FB195D1" ma:contentTypeVersion="11" ma:contentTypeDescription="Create a new document." ma:contentTypeScope="" ma:versionID="65195b789ed39654aa7190290d1ad731">
  <xsd:schema xmlns:xsd="http://www.w3.org/2001/XMLSchema" xmlns:xs="http://www.w3.org/2001/XMLSchema" xmlns:p="http://schemas.microsoft.com/office/2006/metadata/properties" xmlns:ns2="4b377653-a3be-4479-bb99-001fed32ee84" xmlns:ns3="40c9411f-0187-47bd-b396-5a1a7d3e585f" targetNamespace="http://schemas.microsoft.com/office/2006/metadata/properties" ma:root="true" ma:fieldsID="62a628033f8f815fa17ebd2352f5137f" ns2:_="" ns3:_="">
    <xsd:import namespace="4b377653-a3be-4479-bb99-001fed32ee84"/>
    <xsd:import namespace="40c9411f-0187-47bd-b396-5a1a7d3e58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77653-a3be-4479-bb99-001fed32e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3de6858-8a92-4ea2-93bf-f9910da23f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9411f-0187-47bd-b396-5a1a7d3e585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9a6a081-886f-4729-a775-3c18027fb78e}" ma:internalName="TaxCatchAll" ma:showField="CatchAllData" ma:web="40c9411f-0187-47bd-b396-5a1a7d3e58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77653-a3be-4479-bb99-001fed32ee84">
      <Terms xmlns="http://schemas.microsoft.com/office/infopath/2007/PartnerControls"/>
    </lcf76f155ced4ddcb4097134ff3c332f>
    <TaxCatchAll xmlns="40c9411f-0187-47bd-b396-5a1a7d3e585f" xsi:nil="true"/>
  </documentManagement>
</p:properties>
</file>

<file path=customXml/itemProps1.xml><?xml version="1.0" encoding="utf-8"?>
<ds:datastoreItem xmlns:ds="http://schemas.openxmlformats.org/officeDocument/2006/customXml" ds:itemID="{0C8D8010-A485-4F34-8716-59866AD10408}"/>
</file>

<file path=customXml/itemProps2.xml><?xml version="1.0" encoding="utf-8"?>
<ds:datastoreItem xmlns:ds="http://schemas.openxmlformats.org/officeDocument/2006/customXml" ds:itemID="{4A96D225-DDFF-4EA2-B6B6-7ADE0192620E}"/>
</file>

<file path=customXml/itemProps3.xml><?xml version="1.0" encoding="utf-8"?>
<ds:datastoreItem xmlns:ds="http://schemas.openxmlformats.org/officeDocument/2006/customXml" ds:itemID="{9EA6AE10-AA43-4CBF-9A61-B74F94E4B3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 Peggy Matson</dc:creator>
  <cp:keywords/>
  <dc:description/>
  <cp:lastModifiedBy>Fangcheng Guo</cp:lastModifiedBy>
  <cp:revision/>
  <dcterms:created xsi:type="dcterms:W3CDTF">2023-10-27T18:44:48Z</dcterms:created>
  <dcterms:modified xsi:type="dcterms:W3CDTF">2024-04-02T01:15:51Z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0x010100808AD9F3E8A1104C8C7579F07FB195D1</vt:lpwstr>
  </property>
  <property fmtid="{D5CDD505-2E9C-101B-9397-08002B2CF9AE}" pid="3" name="MediaServiceImageTags">
    <vt:lpwstr/>
  </property>
</Properties>
</file>