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18868\Desktop\"/>
    </mc:Choice>
  </mc:AlternateContent>
  <xr:revisionPtr revIDLastSave="0" documentId="13_ncr:1_{32CE78B7-B0DB-470C-AA9F-6B5C91D2FD0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definedNames>
    <definedName name="_xlnm._FilterDatabase" localSheetId="0" hidden="1">Sheet1!$A$1:$S$66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1" i="1"/>
  <c r="K12" i="1"/>
  <c r="K13" i="1"/>
  <c r="K18" i="1"/>
  <c r="K20" i="1"/>
  <c r="K21" i="1"/>
  <c r="K22" i="1"/>
  <c r="K24" i="1"/>
  <c r="K26" i="1"/>
  <c r="K27" i="1"/>
  <c r="K28" i="1"/>
  <c r="K29" i="1"/>
  <c r="K31" i="1"/>
  <c r="K32" i="1"/>
  <c r="K33" i="1"/>
  <c r="K34" i="1"/>
  <c r="K40" i="1"/>
  <c r="K41" i="1"/>
  <c r="K42" i="1"/>
  <c r="K43" i="1"/>
  <c r="K45" i="1"/>
  <c r="K51" i="1"/>
  <c r="K54" i="1"/>
  <c r="K57" i="1"/>
  <c r="K60" i="1"/>
  <c r="K61" i="1"/>
  <c r="K2" i="1"/>
  <c r="I66" i="1"/>
  <c r="K66" i="1" s="1"/>
  <c r="I65" i="1"/>
  <c r="K65" i="1" s="1"/>
  <c r="I64" i="1"/>
  <c r="K64" i="1" s="1"/>
  <c r="I63" i="1"/>
  <c r="K63" i="1" s="1"/>
  <c r="I62" i="1"/>
  <c r="K62" i="1" s="1"/>
  <c r="I59" i="1"/>
  <c r="K59" i="1" s="1"/>
  <c r="I58" i="1"/>
  <c r="K58" i="1" s="1"/>
  <c r="I56" i="1"/>
  <c r="K56" i="1" s="1"/>
  <c r="I55" i="1"/>
  <c r="K55" i="1" s="1"/>
  <c r="I53" i="1"/>
  <c r="K53" i="1" s="1"/>
  <c r="I52" i="1"/>
  <c r="K52" i="1" s="1"/>
  <c r="I50" i="1"/>
  <c r="K50" i="1" s="1"/>
  <c r="I49" i="1"/>
  <c r="K49" i="1" s="1"/>
  <c r="I48" i="1"/>
  <c r="K48" i="1" s="1"/>
  <c r="I47" i="1"/>
  <c r="K47" i="1" s="1"/>
  <c r="I46" i="1"/>
  <c r="K46" i="1" s="1"/>
  <c r="I44" i="1"/>
  <c r="K44" i="1" s="1"/>
  <c r="I39" i="1"/>
  <c r="K39" i="1" s="1"/>
  <c r="I38" i="1"/>
  <c r="K38" i="1" s="1"/>
  <c r="I37" i="1"/>
  <c r="K37" i="1" s="1"/>
  <c r="I36" i="1"/>
  <c r="K36" i="1" s="1"/>
  <c r="I35" i="1"/>
  <c r="K35" i="1" s="1"/>
  <c r="I30" i="1"/>
  <c r="K30" i="1" s="1"/>
  <c r="I25" i="1"/>
  <c r="K25" i="1" s="1"/>
  <c r="I23" i="1"/>
  <c r="K23" i="1" s="1"/>
  <c r="I19" i="1"/>
  <c r="K19" i="1" s="1"/>
  <c r="I17" i="1"/>
  <c r="K17" i="1" s="1"/>
  <c r="I16" i="1"/>
  <c r="K16" i="1" s="1"/>
  <c r="I15" i="1"/>
  <c r="K15" i="1" s="1"/>
  <c r="I14" i="1"/>
  <c r="K14" i="1" s="1"/>
  <c r="I4" i="1"/>
  <c r="K4" i="1" s="1"/>
</calcChain>
</file>

<file path=xl/sharedStrings.xml><?xml version="1.0" encoding="utf-8"?>
<sst xmlns="http://schemas.openxmlformats.org/spreadsheetml/2006/main" count="115" uniqueCount="38">
  <si>
    <t>年龄</t>
  </si>
  <si>
    <t>身高</t>
  </si>
  <si>
    <t>体重</t>
  </si>
  <si>
    <t>f/t</t>
  </si>
  <si>
    <t>pv</t>
  </si>
  <si>
    <t>PIRADS</t>
  </si>
  <si>
    <t>ca</t>
  </si>
  <si>
    <t>k</t>
  </si>
  <si>
    <t>p</t>
  </si>
  <si>
    <t>碱性磷酸酶</t>
  </si>
  <si>
    <r>
      <rPr>
        <sz val="11"/>
        <rFont val="宋体"/>
        <family val="3"/>
        <charset val="134"/>
      </rPr>
      <t>载脂蛋白</t>
    </r>
    <r>
      <rPr>
        <sz val="11"/>
        <rFont val="Calibri"/>
        <family val="2"/>
      </rPr>
      <t>a1</t>
    </r>
  </si>
  <si>
    <r>
      <rPr>
        <sz val="11"/>
        <rFont val="宋体"/>
        <family val="3"/>
        <charset val="134"/>
      </rPr>
      <t>载脂蛋白</t>
    </r>
    <r>
      <rPr>
        <sz val="11"/>
        <rFont val="Calibri"/>
        <family val="2"/>
      </rPr>
      <t>e</t>
    </r>
  </si>
  <si>
    <t>病理</t>
  </si>
  <si>
    <t>ca</t>
    <phoneticPr fontId="4" type="noConversion"/>
  </si>
  <si>
    <t>nca</t>
    <phoneticPr fontId="4" type="noConversion"/>
  </si>
  <si>
    <t>0.82</t>
  </si>
  <si>
    <t>0.99</t>
  </si>
  <si>
    <t>0.81</t>
  </si>
  <si>
    <t>0.89</t>
  </si>
  <si>
    <t>0.94</t>
  </si>
  <si>
    <t>0.88</t>
  </si>
  <si>
    <t>0.93</t>
  </si>
  <si>
    <t>0.79</t>
  </si>
  <si>
    <t>0.98</t>
  </si>
  <si>
    <t>0.87</t>
  </si>
  <si>
    <t>0.96</t>
  </si>
  <si>
    <t>0.97</t>
  </si>
  <si>
    <t>0.73</t>
  </si>
  <si>
    <t>0.86</t>
  </si>
  <si>
    <t>0.84</t>
  </si>
  <si>
    <t>0.9</t>
  </si>
  <si>
    <t>0.78</t>
  </si>
  <si>
    <t>编号</t>
    <phoneticPr fontId="1" type="noConversion"/>
  </si>
  <si>
    <t>psad</t>
    <phoneticPr fontId="1" type="noConversion"/>
  </si>
  <si>
    <t>psamr</t>
  </si>
  <si>
    <t>fpsa</t>
  </si>
  <si>
    <t>tpsa</t>
    <phoneticPr fontId="1" type="noConversion"/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</si>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</sst>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1"/>
  <sheetViews>
    <sheetView tabSelected="1" workbookViewId="0">
      <selection activeCell="I6" sqref="I6"/>
    </sheetView>
  </sheetViews>
  <sheetFormatPr defaultRowHeight="14.15" x14ac:dyDescent="0.35"/>
  <cols>
    <col min="2" max="2" width="5.92578125" customWidth="1"/>
    <col min="3" max="4" width="8.35546875"/>
    <col min="6" max="6" width="8.35546875"/>
    <col min="8" max="9" width="8.35546875"/>
    <col min="12" max="12" width="8.35546875" style="3"/>
    <col min="13" max="15" width="8.35546875"/>
    <col min="16" max="17" width="11.640625" customWidth="1"/>
    <col min="18" max="18" width="12.35546875" customWidth="1"/>
    <col min="19" max="19" width="8.35546875"/>
  </cols>
  <sheetData>
    <row r="1" spans="1:19" ht="15" x14ac:dyDescent="0.4">
      <c r="A1" t="s">
        <v>32</v>
      </c>
      <c r="B1" s="4" t="s">
        <v>0</v>
      </c>
      <c r="C1" s="1" t="s">
        <v>1</v>
      </c>
      <c r="D1" s="1" t="s">
        <v>2</v>
      </c>
      <c r="E1" s="4" t="s">
        <v>37</v>
      </c>
      <c r="F1" s="4" t="s">
        <v>36</v>
      </c>
      <c r="G1" s="4" t="s">
        <v>35</v>
      </c>
      <c r="H1" s="4" t="s">
        <v>3</v>
      </c>
      <c r="I1" s="4" t="s">
        <v>4</v>
      </c>
      <c r="J1" s="4" t="s">
        <v>34</v>
      </c>
      <c r="K1" s="4" t="s">
        <v>33</v>
      </c>
      <c r="L1" s="5" t="s">
        <v>5</v>
      </c>
      <c r="M1" s="4" t="s">
        <v>6</v>
      </c>
      <c r="N1" s="4" t="s">
        <v>7</v>
      </c>
      <c r="O1" s="4" t="s">
        <v>8</v>
      </c>
      <c r="P1" s="6" t="s">
        <v>9</v>
      </c>
      <c r="Q1" s="4" t="s">
        <v>10</v>
      </c>
      <c r="R1" s="4" t="s">
        <v>11</v>
      </c>
      <c r="S1" s="7" t="s">
        <v>12</v>
      </c>
    </row>
    <row r="2" spans="1:19" x14ac:dyDescent="0.35">
      <c r="A2">
        <v>1</v>
      </c>
      <c r="B2">
        <v>67</v>
      </c>
      <c r="C2">
        <v>165</v>
      </c>
      <c r="D2">
        <v>61.5</v>
      </c>
      <c r="E2">
        <v>22.589531680440771</v>
      </c>
      <c r="F2">
        <v>10.256</v>
      </c>
      <c r="G2">
        <v>2.4101600000000003</v>
      </c>
      <c r="H2">
        <v>23.5</v>
      </c>
      <c r="I2">
        <v>39.1</v>
      </c>
      <c r="J2">
        <v>0.6321892828644502</v>
      </c>
      <c r="K2">
        <f>F2/I2</f>
        <v>0.26230179028132994</v>
      </c>
      <c r="L2">
        <v>2</v>
      </c>
      <c r="M2">
        <v>2.2999999999999998</v>
      </c>
      <c r="N2">
        <v>4.24</v>
      </c>
      <c r="O2">
        <v>0.86</v>
      </c>
      <c r="P2">
        <v>117</v>
      </c>
      <c r="Q2">
        <v>1.49</v>
      </c>
      <c r="R2">
        <v>49.3</v>
      </c>
      <c r="S2" t="s">
        <v>13</v>
      </c>
    </row>
    <row r="3" spans="1:19" x14ac:dyDescent="0.35">
      <c r="A3">
        <v>2</v>
      </c>
      <c r="B3">
        <v>64</v>
      </c>
      <c r="F3">
        <v>7.6210000000000004</v>
      </c>
      <c r="G3">
        <v>1.0440770000000001</v>
      </c>
      <c r="H3">
        <v>13.7</v>
      </c>
      <c r="I3">
        <v>76.5</v>
      </c>
      <c r="J3">
        <v>0.10401190610457517</v>
      </c>
      <c r="K3">
        <f t="shared" ref="K3:K61" si="0">F3/I3</f>
        <v>9.9620915032679738E-2</v>
      </c>
      <c r="L3"/>
      <c r="M3">
        <v>2.17</v>
      </c>
      <c r="N3">
        <v>3.71</v>
      </c>
      <c r="O3">
        <v>0.84</v>
      </c>
      <c r="P3">
        <v>71.7</v>
      </c>
      <c r="S3" t="s">
        <v>14</v>
      </c>
    </row>
    <row r="4" spans="1:19" x14ac:dyDescent="0.35">
      <c r="A4">
        <v>3</v>
      </c>
      <c r="B4">
        <v>63</v>
      </c>
      <c r="F4">
        <v>5.6870000000000003</v>
      </c>
      <c r="G4">
        <v>1.2966360000000001</v>
      </c>
      <c r="H4">
        <v>22.8</v>
      </c>
      <c r="I4">
        <f>56*38*45/1000</f>
        <v>95.76</v>
      </c>
      <c r="J4">
        <v>7.7004688095238097E-2</v>
      </c>
      <c r="K4">
        <f t="shared" si="0"/>
        <v>5.9388053467000837E-2</v>
      </c>
      <c r="L4"/>
      <c r="M4">
        <v>2.4</v>
      </c>
      <c r="N4">
        <v>3.71</v>
      </c>
      <c r="O4">
        <v>0.74</v>
      </c>
      <c r="P4">
        <v>68.3</v>
      </c>
      <c r="Q4">
        <v>1.32</v>
      </c>
      <c r="R4">
        <v>33.200000000000003</v>
      </c>
      <c r="S4" t="s">
        <v>14</v>
      </c>
    </row>
    <row r="5" spans="1:19" x14ac:dyDescent="0.35">
      <c r="A5">
        <v>5</v>
      </c>
      <c r="B5">
        <v>74</v>
      </c>
      <c r="F5">
        <v>35.898000000000003</v>
      </c>
      <c r="G5">
        <v>15.400242</v>
      </c>
      <c r="H5">
        <v>42.9</v>
      </c>
      <c r="I5">
        <v>65.599999999999994</v>
      </c>
      <c r="J5">
        <v>8.4274068188414653</v>
      </c>
      <c r="K5">
        <f t="shared" si="0"/>
        <v>0.54722560975609769</v>
      </c>
      <c r="L5">
        <v>2</v>
      </c>
      <c r="M5">
        <v>2.2599999999999998</v>
      </c>
      <c r="N5">
        <v>3.6</v>
      </c>
      <c r="O5">
        <v>0.88</v>
      </c>
      <c r="P5">
        <v>80.2</v>
      </c>
      <c r="S5" t="s">
        <v>14</v>
      </c>
    </row>
    <row r="6" spans="1:19" x14ac:dyDescent="0.35">
      <c r="A6">
        <v>6</v>
      </c>
      <c r="B6">
        <v>57</v>
      </c>
      <c r="F6">
        <v>13.474</v>
      </c>
      <c r="G6">
        <v>2.101944</v>
      </c>
      <c r="H6">
        <v>15.6</v>
      </c>
      <c r="I6">
        <v>72</v>
      </c>
      <c r="J6">
        <v>0.39335546466666671</v>
      </c>
      <c r="K6">
        <f t="shared" si="0"/>
        <v>0.18713888888888888</v>
      </c>
      <c r="L6">
        <v>2</v>
      </c>
      <c r="M6">
        <v>2.4500000000000002</v>
      </c>
      <c r="N6">
        <v>3.89</v>
      </c>
      <c r="O6">
        <v>1.06</v>
      </c>
      <c r="P6">
        <v>41</v>
      </c>
      <c r="S6" t="s">
        <v>14</v>
      </c>
    </row>
    <row r="7" spans="1:19" x14ac:dyDescent="0.35">
      <c r="A7">
        <v>7</v>
      </c>
      <c r="B7">
        <v>68</v>
      </c>
      <c r="C7">
        <v>172</v>
      </c>
      <c r="D7">
        <v>49.5</v>
      </c>
      <c r="E7">
        <v>16.732017306652246</v>
      </c>
      <c r="F7">
        <v>4.2329999999999997</v>
      </c>
      <c r="G7">
        <v>1.0328519999999999</v>
      </c>
      <c r="H7">
        <v>24.4</v>
      </c>
      <c r="I7">
        <v>44</v>
      </c>
      <c r="J7">
        <v>9.9365057181818164E-2</v>
      </c>
      <c r="K7">
        <f t="shared" si="0"/>
        <v>9.6204545454545445E-2</v>
      </c>
      <c r="L7">
        <v>2</v>
      </c>
      <c r="M7">
        <v>2.3199999999999998</v>
      </c>
      <c r="N7">
        <v>4.24</v>
      </c>
      <c r="O7">
        <v>0.83</v>
      </c>
      <c r="P7">
        <v>102.9</v>
      </c>
      <c r="Q7">
        <v>1.33</v>
      </c>
      <c r="R7">
        <v>39.200000000000003</v>
      </c>
      <c r="S7" t="s">
        <v>14</v>
      </c>
    </row>
    <row r="8" spans="1:19" x14ac:dyDescent="0.35">
      <c r="A8">
        <v>8</v>
      </c>
      <c r="B8">
        <v>72</v>
      </c>
      <c r="F8">
        <v>7.4569999999999999</v>
      </c>
      <c r="G8">
        <v>0.57418900000000006</v>
      </c>
      <c r="H8">
        <v>7.7</v>
      </c>
      <c r="I8">
        <v>16.7</v>
      </c>
      <c r="J8">
        <v>0.25639086065868261</v>
      </c>
      <c r="K8">
        <f t="shared" si="0"/>
        <v>0.44652694610778443</v>
      </c>
      <c r="L8">
        <v>4</v>
      </c>
      <c r="M8">
        <v>2.14</v>
      </c>
      <c r="N8">
        <v>3.95</v>
      </c>
      <c r="O8">
        <v>0.72</v>
      </c>
      <c r="P8">
        <v>85.1</v>
      </c>
      <c r="Q8">
        <v>0.95</v>
      </c>
      <c r="R8">
        <v>25.9</v>
      </c>
      <c r="S8" t="s">
        <v>13</v>
      </c>
    </row>
    <row r="9" spans="1:19" x14ac:dyDescent="0.35">
      <c r="A9">
        <v>10</v>
      </c>
      <c r="B9">
        <v>74</v>
      </c>
      <c r="C9">
        <v>164</v>
      </c>
      <c r="D9">
        <v>60</v>
      </c>
      <c r="E9">
        <v>22.308149910767401</v>
      </c>
      <c r="F9">
        <v>16.914999999999999</v>
      </c>
      <c r="G9">
        <v>2.26661</v>
      </c>
      <c r="H9">
        <v>13.4</v>
      </c>
      <c r="I9">
        <v>81</v>
      </c>
      <c r="J9">
        <v>0.47332973024691355</v>
      </c>
      <c r="K9">
        <f t="shared" si="0"/>
        <v>0.20882716049382716</v>
      </c>
      <c r="L9">
        <v>4</v>
      </c>
      <c r="M9">
        <v>3.4</v>
      </c>
      <c r="N9">
        <v>104.4</v>
      </c>
      <c r="O9">
        <v>1.18</v>
      </c>
      <c r="P9">
        <v>119</v>
      </c>
      <c r="Q9">
        <v>1.22</v>
      </c>
      <c r="R9">
        <v>38.799999999999997</v>
      </c>
      <c r="S9" t="s">
        <v>13</v>
      </c>
    </row>
    <row r="10" spans="1:19" x14ac:dyDescent="0.35">
      <c r="A10">
        <v>11</v>
      </c>
      <c r="B10">
        <v>72</v>
      </c>
      <c r="C10">
        <v>167</v>
      </c>
      <c r="D10">
        <v>56.8</v>
      </c>
      <c r="E10">
        <v>20.366452723295922</v>
      </c>
      <c r="F10">
        <v>8.375</v>
      </c>
      <c r="G10">
        <v>1.8257500000000002</v>
      </c>
      <c r="H10">
        <v>21.8</v>
      </c>
      <c r="L10"/>
      <c r="M10">
        <v>4.43</v>
      </c>
      <c r="N10">
        <v>2.4300000000000002</v>
      </c>
      <c r="O10">
        <v>0.83</v>
      </c>
      <c r="P10">
        <v>77.2</v>
      </c>
      <c r="Q10">
        <v>1.79</v>
      </c>
      <c r="R10">
        <v>37.700000000000003</v>
      </c>
      <c r="S10" t="s">
        <v>13</v>
      </c>
    </row>
    <row r="11" spans="1:19" x14ac:dyDescent="0.35">
      <c r="A11">
        <v>13</v>
      </c>
      <c r="B11">
        <v>63</v>
      </c>
      <c r="F11">
        <v>7.0019999999999998</v>
      </c>
      <c r="G11">
        <v>1.8625319999999999</v>
      </c>
      <c r="H11">
        <v>26.6</v>
      </c>
      <c r="I11">
        <v>53.3</v>
      </c>
      <c r="J11">
        <v>0.24468009500938084</v>
      </c>
      <c r="K11">
        <f t="shared" si="0"/>
        <v>0.13136960600375236</v>
      </c>
      <c r="L11">
        <v>4</v>
      </c>
      <c r="M11">
        <v>3.95</v>
      </c>
      <c r="N11">
        <v>2.2599999999999998</v>
      </c>
      <c r="O11">
        <v>1.1200000000000001</v>
      </c>
      <c r="P11">
        <v>76</v>
      </c>
      <c r="Q11">
        <v>1.26</v>
      </c>
      <c r="R11">
        <v>46.1</v>
      </c>
      <c r="S11" t="s">
        <v>14</v>
      </c>
    </row>
    <row r="12" spans="1:19" x14ac:dyDescent="0.35">
      <c r="A12">
        <v>14</v>
      </c>
      <c r="B12">
        <v>68</v>
      </c>
      <c r="F12">
        <v>6.6550000000000002</v>
      </c>
      <c r="G12">
        <v>1.2844150000000001</v>
      </c>
      <c r="H12">
        <v>19.3</v>
      </c>
      <c r="I12">
        <v>42</v>
      </c>
      <c r="J12">
        <v>0.20351861488095241</v>
      </c>
      <c r="K12">
        <f t="shared" si="0"/>
        <v>0.15845238095238096</v>
      </c>
      <c r="L12">
        <v>4</v>
      </c>
      <c r="M12">
        <v>4.43</v>
      </c>
      <c r="N12">
        <v>2.37</v>
      </c>
      <c r="O12">
        <v>0.99</v>
      </c>
      <c r="P12">
        <v>64.2</v>
      </c>
      <c r="Q12">
        <v>1.29</v>
      </c>
      <c r="R12">
        <v>37.200000000000003</v>
      </c>
      <c r="S12" t="s">
        <v>14</v>
      </c>
    </row>
    <row r="13" spans="1:19" x14ac:dyDescent="0.35">
      <c r="A13">
        <v>15</v>
      </c>
      <c r="B13">
        <v>70</v>
      </c>
      <c r="C13">
        <v>166</v>
      </c>
      <c r="D13">
        <v>63.5</v>
      </c>
      <c r="E13">
        <v>23.043983161561911</v>
      </c>
      <c r="F13">
        <v>11.16</v>
      </c>
      <c r="G13">
        <v>1.6181999999999999</v>
      </c>
      <c r="H13">
        <v>14.5</v>
      </c>
      <c r="I13">
        <v>53</v>
      </c>
      <c r="J13">
        <v>0.34073796226415098</v>
      </c>
      <c r="K13">
        <f t="shared" si="0"/>
        <v>0.21056603773584906</v>
      </c>
      <c r="L13">
        <v>3</v>
      </c>
      <c r="M13">
        <v>3.98</v>
      </c>
      <c r="N13">
        <v>2.2200000000000002</v>
      </c>
      <c r="O13">
        <v>0.81</v>
      </c>
      <c r="P13">
        <v>105.8</v>
      </c>
      <c r="S13" t="s">
        <v>13</v>
      </c>
    </row>
    <row r="14" spans="1:19" x14ac:dyDescent="0.35">
      <c r="A14">
        <v>16</v>
      </c>
      <c r="B14">
        <v>70</v>
      </c>
      <c r="C14">
        <v>155</v>
      </c>
      <c r="D14">
        <v>50</v>
      </c>
      <c r="E14">
        <v>20.811654526534856</v>
      </c>
      <c r="F14">
        <v>50.597999999999999</v>
      </c>
      <c r="G14">
        <v>2.5299</v>
      </c>
      <c r="H14">
        <v>5</v>
      </c>
      <c r="I14">
        <f>46*29*27/1000</f>
        <v>36.018000000000001</v>
      </c>
      <c r="J14">
        <v>3.5539974512743631</v>
      </c>
      <c r="K14">
        <f t="shared" si="0"/>
        <v>1.4047976011994003</v>
      </c>
      <c r="L14"/>
      <c r="M14">
        <v>4.66</v>
      </c>
      <c r="N14">
        <v>2.2599999999999998</v>
      </c>
      <c r="O14">
        <v>1.02</v>
      </c>
      <c r="P14">
        <v>55.9</v>
      </c>
      <c r="Q14">
        <v>1.44</v>
      </c>
      <c r="R14">
        <v>41.7</v>
      </c>
      <c r="S14" t="s">
        <v>13</v>
      </c>
    </row>
    <row r="15" spans="1:19" x14ac:dyDescent="0.35">
      <c r="A15">
        <v>17</v>
      </c>
      <c r="B15">
        <v>71</v>
      </c>
      <c r="C15">
        <v>163</v>
      </c>
      <c r="D15">
        <v>61</v>
      </c>
      <c r="E15">
        <v>22.959087658549439</v>
      </c>
      <c r="F15">
        <v>25.106999999999999</v>
      </c>
      <c r="G15">
        <v>2.7366629999999996</v>
      </c>
      <c r="H15">
        <v>10.9</v>
      </c>
      <c r="I15">
        <f>47*34*36/1000</f>
        <v>57.527999999999999</v>
      </c>
      <c r="J15">
        <v>1.1943644475907382</v>
      </c>
      <c r="K15">
        <f t="shared" si="0"/>
        <v>0.43643095536086773</v>
      </c>
      <c r="L15">
        <v>5</v>
      </c>
      <c r="M15">
        <v>3.91</v>
      </c>
      <c r="N15">
        <v>2.2799999999999998</v>
      </c>
      <c r="O15">
        <v>0.89</v>
      </c>
      <c r="P15">
        <v>69.099999999999994</v>
      </c>
      <c r="Q15">
        <v>1.55</v>
      </c>
      <c r="R15">
        <v>57.7</v>
      </c>
      <c r="S15" t="s">
        <v>13</v>
      </c>
    </row>
    <row r="16" spans="1:19" x14ac:dyDescent="0.35">
      <c r="A16">
        <v>18</v>
      </c>
      <c r="B16">
        <v>74</v>
      </c>
      <c r="C16">
        <v>165</v>
      </c>
      <c r="D16">
        <v>56</v>
      </c>
      <c r="E16">
        <v>20.569329660238751</v>
      </c>
      <c r="F16">
        <v>12.1</v>
      </c>
      <c r="G16">
        <v>1.3673000000000002</v>
      </c>
      <c r="H16">
        <v>11.3</v>
      </c>
      <c r="I16">
        <f>29*40*27/1000</f>
        <v>31.32</v>
      </c>
      <c r="J16">
        <v>0.52823531289910608</v>
      </c>
      <c r="K16">
        <f t="shared" si="0"/>
        <v>0.38633461047254147</v>
      </c>
      <c r="L16">
        <v>5</v>
      </c>
      <c r="M16">
        <v>4.08</v>
      </c>
      <c r="N16">
        <v>2.2360000000000002</v>
      </c>
      <c r="O16">
        <v>0.94</v>
      </c>
      <c r="P16">
        <v>53</v>
      </c>
      <c r="Q16">
        <v>1.36</v>
      </c>
      <c r="R16">
        <v>35.700000000000003</v>
      </c>
      <c r="S16" t="s">
        <v>13</v>
      </c>
    </row>
    <row r="17" spans="1:19" x14ac:dyDescent="0.35">
      <c r="A17">
        <v>19</v>
      </c>
      <c r="B17">
        <v>69</v>
      </c>
      <c r="C17">
        <v>165</v>
      </c>
      <c r="D17">
        <v>57</v>
      </c>
      <c r="E17">
        <v>20.9366391184573</v>
      </c>
      <c r="F17">
        <v>0.59</v>
      </c>
      <c r="G17">
        <v>0.24484999999999998</v>
      </c>
      <c r="H17">
        <v>41.5</v>
      </c>
      <c r="I17">
        <f>40*45*34/1000</f>
        <v>61.2</v>
      </c>
      <c r="J17">
        <v>2.3604820261437908E-3</v>
      </c>
      <c r="K17">
        <f t="shared" si="0"/>
        <v>9.6405228758169922E-3</v>
      </c>
      <c r="L17">
        <v>4</v>
      </c>
      <c r="M17">
        <v>3.97</v>
      </c>
      <c r="N17">
        <v>2.2599999999999998</v>
      </c>
      <c r="O17">
        <v>0.88</v>
      </c>
      <c r="P17">
        <v>57.1</v>
      </c>
      <c r="Q17">
        <v>1.2</v>
      </c>
      <c r="R17">
        <v>43.6</v>
      </c>
      <c r="S17" t="s">
        <v>14</v>
      </c>
    </row>
    <row r="18" spans="1:19" x14ac:dyDescent="0.35">
      <c r="A18">
        <v>20</v>
      </c>
      <c r="B18">
        <v>69</v>
      </c>
      <c r="F18">
        <v>6.9429999999999996</v>
      </c>
      <c r="G18">
        <v>1.2080819999999999</v>
      </c>
      <c r="H18">
        <v>17.399999999999999</v>
      </c>
      <c r="I18">
        <v>36.700000000000003</v>
      </c>
      <c r="J18">
        <v>0.22854804702997267</v>
      </c>
      <c r="K18">
        <f t="shared" si="0"/>
        <v>0.18918256130790187</v>
      </c>
      <c r="L18">
        <v>3</v>
      </c>
      <c r="M18">
        <v>4.01</v>
      </c>
      <c r="N18">
        <v>2.31</v>
      </c>
      <c r="O18" t="s">
        <v>20</v>
      </c>
      <c r="P18">
        <v>123.6</v>
      </c>
      <c r="Q18">
        <v>1.46</v>
      </c>
      <c r="R18">
        <v>40.799999999999997</v>
      </c>
      <c r="S18" t="s">
        <v>14</v>
      </c>
    </row>
    <row r="19" spans="1:19" x14ac:dyDescent="0.35">
      <c r="A19">
        <v>21</v>
      </c>
      <c r="B19">
        <v>59</v>
      </c>
      <c r="F19">
        <v>6.3120000000000003</v>
      </c>
      <c r="G19">
        <v>1.085664</v>
      </c>
      <c r="H19">
        <v>17.2</v>
      </c>
      <c r="I19">
        <f>44*30*30/1000</f>
        <v>39.6</v>
      </c>
      <c r="J19">
        <v>0.17304826181818181</v>
      </c>
      <c r="K19">
        <f t="shared" si="0"/>
        <v>0.15939393939393939</v>
      </c>
      <c r="L19"/>
      <c r="M19">
        <v>3.92</v>
      </c>
      <c r="N19">
        <v>2.3199999999999998</v>
      </c>
      <c r="O19">
        <v>1.1399999999999999</v>
      </c>
      <c r="P19">
        <v>70.7</v>
      </c>
      <c r="S19" t="s">
        <v>14</v>
      </c>
    </row>
    <row r="20" spans="1:19" x14ac:dyDescent="0.35">
      <c r="A20">
        <v>22</v>
      </c>
      <c r="B20">
        <v>68</v>
      </c>
      <c r="C20">
        <v>170</v>
      </c>
      <c r="D20">
        <v>67.5</v>
      </c>
      <c r="E20">
        <v>23.356401384083043</v>
      </c>
      <c r="F20">
        <v>4.6349999999999998</v>
      </c>
      <c r="G20">
        <v>1.0104299999999999</v>
      </c>
      <c r="H20">
        <v>21.8</v>
      </c>
      <c r="I20">
        <v>83.8</v>
      </c>
      <c r="J20">
        <v>5.5887148568019081E-2</v>
      </c>
      <c r="K20">
        <f t="shared" si="0"/>
        <v>5.5310262529832933E-2</v>
      </c>
      <c r="L20">
        <v>2</v>
      </c>
      <c r="M20">
        <v>4.38</v>
      </c>
      <c r="N20">
        <v>2.2799999999999998</v>
      </c>
      <c r="O20" t="s">
        <v>20</v>
      </c>
      <c r="P20">
        <v>85.6</v>
      </c>
      <c r="Q20">
        <v>1.48</v>
      </c>
      <c r="R20">
        <v>55.8</v>
      </c>
      <c r="S20" t="s">
        <v>14</v>
      </c>
    </row>
    <row r="21" spans="1:19" x14ac:dyDescent="0.35">
      <c r="A21">
        <v>23</v>
      </c>
      <c r="B21">
        <v>66</v>
      </c>
      <c r="C21">
        <v>174</v>
      </c>
      <c r="D21">
        <v>73</v>
      </c>
      <c r="E21">
        <v>24.111507464658473</v>
      </c>
      <c r="F21">
        <v>5.3869999999999996</v>
      </c>
      <c r="G21">
        <v>0.67337499999999995</v>
      </c>
      <c r="H21">
        <v>12.5</v>
      </c>
      <c r="I21">
        <v>25.76</v>
      </c>
      <c r="J21">
        <v>0.14081797845496891</v>
      </c>
      <c r="K21">
        <f t="shared" si="0"/>
        <v>0.20912267080745339</v>
      </c>
      <c r="L21">
        <v>2</v>
      </c>
      <c r="M21">
        <v>3.94</v>
      </c>
      <c r="N21">
        <v>2.2400000000000002</v>
      </c>
      <c r="O21" t="s">
        <v>19</v>
      </c>
      <c r="P21">
        <v>53.9</v>
      </c>
      <c r="Q21">
        <v>1.32</v>
      </c>
      <c r="R21">
        <v>41</v>
      </c>
      <c r="S21" t="s">
        <v>13</v>
      </c>
    </row>
    <row r="22" spans="1:19" x14ac:dyDescent="0.35">
      <c r="A22">
        <v>25</v>
      </c>
      <c r="B22">
        <v>68</v>
      </c>
      <c r="F22">
        <v>5.58</v>
      </c>
      <c r="G22">
        <v>0.88722000000000012</v>
      </c>
      <c r="H22">
        <v>15.9</v>
      </c>
      <c r="I22">
        <v>48.5</v>
      </c>
      <c r="J22">
        <v>0.10207603298969074</v>
      </c>
      <c r="K22">
        <f t="shared" si="0"/>
        <v>0.11505154639175258</v>
      </c>
      <c r="L22"/>
      <c r="M22">
        <v>4</v>
      </c>
      <c r="N22">
        <v>2.19</v>
      </c>
      <c r="O22" t="s">
        <v>20</v>
      </c>
      <c r="P22">
        <v>79.7</v>
      </c>
      <c r="Q22">
        <v>1.41</v>
      </c>
      <c r="R22">
        <v>41</v>
      </c>
      <c r="S22" t="s">
        <v>14</v>
      </c>
    </row>
    <row r="23" spans="1:19" x14ac:dyDescent="0.35">
      <c r="A23">
        <v>26</v>
      </c>
      <c r="B23">
        <v>81</v>
      </c>
      <c r="C23">
        <v>163</v>
      </c>
      <c r="D23">
        <v>50.5</v>
      </c>
      <c r="E23">
        <v>19.007113553389285</v>
      </c>
      <c r="F23">
        <v>6.4359999999999999</v>
      </c>
      <c r="G23">
        <v>1.0361960000000001</v>
      </c>
      <c r="H23">
        <v>16.100000000000001</v>
      </c>
      <c r="I23">
        <f>45*30*31/1000</f>
        <v>41.85</v>
      </c>
      <c r="J23">
        <v>0.15935382212664279</v>
      </c>
      <c r="K23">
        <f t="shared" si="0"/>
        <v>0.15378733572281958</v>
      </c>
      <c r="L23"/>
      <c r="M23">
        <v>3.67</v>
      </c>
      <c r="N23">
        <v>2.0299999999999998</v>
      </c>
      <c r="O23" t="s">
        <v>22</v>
      </c>
      <c r="P23">
        <v>47</v>
      </c>
      <c r="Q23">
        <v>1.1299999999999999</v>
      </c>
      <c r="R23">
        <v>32.799999999999997</v>
      </c>
      <c r="S23" t="s">
        <v>13</v>
      </c>
    </row>
    <row r="24" spans="1:19" ht="14.15" customHeight="1" x14ac:dyDescent="0.35">
      <c r="A24">
        <v>27</v>
      </c>
      <c r="B24">
        <v>73</v>
      </c>
      <c r="F24">
        <v>7.9610000000000003</v>
      </c>
      <c r="G24">
        <v>0.79610000000000003</v>
      </c>
      <c r="H24">
        <v>10</v>
      </c>
      <c r="I24">
        <v>24.81</v>
      </c>
      <c r="J24">
        <v>0.25545151551793632</v>
      </c>
      <c r="K24">
        <f t="shared" si="0"/>
        <v>0.32087867795243857</v>
      </c>
      <c r="L24">
        <v>3</v>
      </c>
      <c r="M24">
        <v>3.92</v>
      </c>
      <c r="N24">
        <v>2.14</v>
      </c>
      <c r="O24" t="s">
        <v>17</v>
      </c>
      <c r="P24">
        <v>88.1</v>
      </c>
      <c r="S24" t="s">
        <v>13</v>
      </c>
    </row>
    <row r="25" spans="1:19" x14ac:dyDescent="0.35">
      <c r="A25">
        <v>31</v>
      </c>
      <c r="B25">
        <v>76</v>
      </c>
      <c r="F25">
        <v>10.685</v>
      </c>
      <c r="G25">
        <v>2.6178250000000003</v>
      </c>
      <c r="H25">
        <v>24.5</v>
      </c>
      <c r="I25">
        <f>50*34*38/1000</f>
        <v>64.599999999999994</v>
      </c>
      <c r="J25">
        <v>0.43299473877708988</v>
      </c>
      <c r="K25">
        <f t="shared" si="0"/>
        <v>0.16540247678018577</v>
      </c>
      <c r="L25"/>
      <c r="M25">
        <v>4.0999999999999996</v>
      </c>
      <c r="N25">
        <v>2.23</v>
      </c>
      <c r="O25">
        <v>1.01</v>
      </c>
      <c r="P25">
        <v>76.900000000000006</v>
      </c>
      <c r="Q25">
        <v>1.49</v>
      </c>
      <c r="R25">
        <v>38.700000000000003</v>
      </c>
      <c r="S25" t="s">
        <v>14</v>
      </c>
    </row>
    <row r="26" spans="1:19" x14ac:dyDescent="0.35">
      <c r="A26">
        <v>32</v>
      </c>
      <c r="B26">
        <v>80</v>
      </c>
      <c r="C26">
        <v>170</v>
      </c>
      <c r="D26">
        <v>61</v>
      </c>
      <c r="E26">
        <v>21.107266435986162</v>
      </c>
      <c r="F26">
        <v>59.298000000000002</v>
      </c>
      <c r="G26">
        <v>4.9810319999999999</v>
      </c>
      <c r="H26">
        <v>8.4</v>
      </c>
      <c r="I26">
        <v>38.270000000000003</v>
      </c>
      <c r="J26">
        <v>7.7179314224196496</v>
      </c>
      <c r="K26">
        <f t="shared" si="0"/>
        <v>1.5494643323752286</v>
      </c>
      <c r="L26">
        <v>5</v>
      </c>
      <c r="M26">
        <v>3.55</v>
      </c>
      <c r="N26">
        <v>2.23</v>
      </c>
      <c r="O26" t="s">
        <v>24</v>
      </c>
      <c r="P26">
        <v>76.900000000000006</v>
      </c>
      <c r="Q26">
        <v>1.28</v>
      </c>
      <c r="R26">
        <v>37.4</v>
      </c>
      <c r="S26" t="s">
        <v>13</v>
      </c>
    </row>
    <row r="27" spans="1:19" x14ac:dyDescent="0.35">
      <c r="A27">
        <v>33</v>
      </c>
      <c r="B27">
        <v>68</v>
      </c>
      <c r="C27">
        <v>162</v>
      </c>
      <c r="D27">
        <v>62.3</v>
      </c>
      <c r="E27">
        <v>23.738759335467154</v>
      </c>
      <c r="F27">
        <v>7.0430000000000001</v>
      </c>
      <c r="G27">
        <v>0.66908500000000004</v>
      </c>
      <c r="H27">
        <v>9.5</v>
      </c>
      <c r="I27">
        <v>21.6</v>
      </c>
      <c r="J27">
        <v>0.21816507662037035</v>
      </c>
      <c r="K27">
        <f t="shared" si="0"/>
        <v>0.32606481481481481</v>
      </c>
      <c r="L27">
        <v>3</v>
      </c>
      <c r="M27">
        <v>3.67</v>
      </c>
      <c r="N27">
        <v>2.19</v>
      </c>
      <c r="O27">
        <v>1.1100000000000001</v>
      </c>
      <c r="P27">
        <v>64.5</v>
      </c>
      <c r="Q27">
        <v>1.26</v>
      </c>
      <c r="R27">
        <v>33.299999999999997</v>
      </c>
      <c r="S27" t="s">
        <v>13</v>
      </c>
    </row>
    <row r="28" spans="1:19" x14ac:dyDescent="0.35">
      <c r="A28">
        <v>35</v>
      </c>
      <c r="B28">
        <v>67</v>
      </c>
      <c r="C28">
        <v>166</v>
      </c>
      <c r="D28">
        <v>57</v>
      </c>
      <c r="E28">
        <v>20.685150239512264</v>
      </c>
      <c r="F28">
        <v>9.5129999999999999</v>
      </c>
      <c r="G28">
        <v>3.99546</v>
      </c>
      <c r="H28">
        <v>42</v>
      </c>
      <c r="I28">
        <v>85.4</v>
      </c>
      <c r="J28">
        <v>0.44506804426229502</v>
      </c>
      <c r="K28">
        <f t="shared" si="0"/>
        <v>0.11139344262295081</v>
      </c>
      <c r="L28">
        <v>3</v>
      </c>
      <c r="M28">
        <v>3.78</v>
      </c>
      <c r="N28">
        <v>2.23</v>
      </c>
      <c r="O28" t="s">
        <v>15</v>
      </c>
      <c r="P28">
        <v>100.6</v>
      </c>
      <c r="Q28">
        <v>1.38</v>
      </c>
      <c r="R28">
        <v>39.700000000000003</v>
      </c>
      <c r="S28" t="s">
        <v>14</v>
      </c>
    </row>
    <row r="29" spans="1:19" x14ac:dyDescent="0.35">
      <c r="A29">
        <v>37</v>
      </c>
      <c r="B29">
        <v>60</v>
      </c>
      <c r="F29">
        <v>4.508</v>
      </c>
      <c r="G29">
        <v>0.76635999999999993</v>
      </c>
      <c r="H29">
        <v>17</v>
      </c>
      <c r="I29">
        <v>21.99</v>
      </c>
      <c r="J29">
        <v>0.15710554251932696</v>
      </c>
      <c r="K29">
        <f t="shared" si="0"/>
        <v>0.20500227376080038</v>
      </c>
      <c r="L29">
        <v>2</v>
      </c>
      <c r="M29">
        <v>4.37</v>
      </c>
      <c r="N29">
        <v>2.48</v>
      </c>
      <c r="O29" t="s">
        <v>24</v>
      </c>
      <c r="P29">
        <v>71.3</v>
      </c>
      <c r="Q29">
        <v>1.37</v>
      </c>
      <c r="R29">
        <v>34.700000000000003</v>
      </c>
      <c r="S29" t="s">
        <v>14</v>
      </c>
    </row>
    <row r="30" spans="1:19" x14ac:dyDescent="0.35">
      <c r="A30">
        <v>38</v>
      </c>
      <c r="B30">
        <v>70</v>
      </c>
      <c r="C30">
        <v>166</v>
      </c>
      <c r="D30">
        <v>75</v>
      </c>
      <c r="E30">
        <v>27.217302946726669</v>
      </c>
      <c r="F30">
        <v>9.7119999999999997</v>
      </c>
      <c r="G30">
        <v>2.262896</v>
      </c>
      <c r="H30">
        <v>23.3</v>
      </c>
      <c r="I30">
        <f>53*49*48/1000</f>
        <v>124.65600000000001</v>
      </c>
      <c r="J30">
        <v>0.17630315389552045</v>
      </c>
      <c r="K30">
        <f t="shared" si="0"/>
        <v>7.7910409446797585E-2</v>
      </c>
      <c r="L30"/>
      <c r="M30">
        <v>3.65</v>
      </c>
      <c r="N30">
        <v>2.4500000000000002</v>
      </c>
      <c r="O30">
        <v>1.01</v>
      </c>
      <c r="P30">
        <v>44.5</v>
      </c>
      <c r="Q30">
        <v>1.3</v>
      </c>
      <c r="R30">
        <v>60.1</v>
      </c>
      <c r="S30" t="s">
        <v>14</v>
      </c>
    </row>
    <row r="31" spans="1:19" x14ac:dyDescent="0.35">
      <c r="A31">
        <v>39</v>
      </c>
      <c r="B31">
        <v>65</v>
      </c>
      <c r="F31">
        <v>4.4080000000000004</v>
      </c>
      <c r="G31">
        <v>0.70968800000000021</v>
      </c>
      <c r="H31">
        <v>16.100000000000001</v>
      </c>
      <c r="I31">
        <v>46.09</v>
      </c>
      <c r="J31">
        <v>6.7873827381210686E-2</v>
      </c>
      <c r="K31">
        <f t="shared" si="0"/>
        <v>9.5638967238012587E-2</v>
      </c>
      <c r="L31">
        <v>2</v>
      </c>
      <c r="M31">
        <v>3.24</v>
      </c>
      <c r="N31">
        <v>2.29</v>
      </c>
      <c r="O31" t="s">
        <v>22</v>
      </c>
      <c r="P31">
        <v>82.4</v>
      </c>
      <c r="Q31">
        <v>1.1299999999999999</v>
      </c>
      <c r="R31">
        <v>38.4</v>
      </c>
      <c r="S31" t="s">
        <v>14</v>
      </c>
    </row>
    <row r="32" spans="1:19" x14ac:dyDescent="0.35">
      <c r="A32">
        <v>40</v>
      </c>
      <c r="B32">
        <v>68</v>
      </c>
      <c r="F32">
        <v>10.176</v>
      </c>
      <c r="G32">
        <v>1.6179840000000001</v>
      </c>
      <c r="H32">
        <v>15.9</v>
      </c>
      <c r="I32">
        <v>38.270000000000003</v>
      </c>
      <c r="J32">
        <v>0.43022224154690358</v>
      </c>
      <c r="K32">
        <f t="shared" si="0"/>
        <v>0.26590018291089623</v>
      </c>
      <c r="L32">
        <v>4</v>
      </c>
      <c r="M32">
        <v>3.91</v>
      </c>
      <c r="N32">
        <v>2.23</v>
      </c>
      <c r="O32">
        <v>1.03</v>
      </c>
      <c r="P32">
        <v>94</v>
      </c>
      <c r="S32" t="s">
        <v>13</v>
      </c>
    </row>
    <row r="33" spans="1:19" x14ac:dyDescent="0.35">
      <c r="A33">
        <v>41</v>
      </c>
      <c r="B33">
        <v>65</v>
      </c>
      <c r="C33">
        <v>174</v>
      </c>
      <c r="D33">
        <v>68</v>
      </c>
      <c r="E33">
        <v>22.460034350640772</v>
      </c>
      <c r="F33">
        <v>9.4390000000000001</v>
      </c>
      <c r="G33">
        <v>1.349777</v>
      </c>
      <c r="H33">
        <v>14.3</v>
      </c>
      <c r="I33">
        <v>30.79</v>
      </c>
      <c r="J33">
        <v>0.41378840867164662</v>
      </c>
      <c r="K33">
        <f t="shared" si="0"/>
        <v>0.30656057161416045</v>
      </c>
      <c r="L33">
        <v>3</v>
      </c>
      <c r="M33">
        <v>4.7300000000000004</v>
      </c>
      <c r="N33">
        <v>2.19</v>
      </c>
      <c r="O33" t="s">
        <v>25</v>
      </c>
      <c r="P33">
        <v>109.4</v>
      </c>
      <c r="S33" t="s">
        <v>13</v>
      </c>
    </row>
    <row r="34" spans="1:19" x14ac:dyDescent="0.35">
      <c r="A34">
        <v>42</v>
      </c>
      <c r="B34">
        <v>56</v>
      </c>
      <c r="F34">
        <v>13.042999999999999</v>
      </c>
      <c r="G34">
        <v>0.71736499999999992</v>
      </c>
      <c r="H34">
        <v>5.5</v>
      </c>
      <c r="I34">
        <v>35.700000000000003</v>
      </c>
      <c r="J34">
        <v>0.26208940322128849</v>
      </c>
      <c r="K34">
        <f t="shared" si="0"/>
        <v>0.36535014005602234</v>
      </c>
      <c r="L34">
        <v>4</v>
      </c>
      <c r="M34">
        <v>4.0199999999999996</v>
      </c>
      <c r="N34">
        <v>2.33</v>
      </c>
      <c r="O34">
        <v>1</v>
      </c>
      <c r="P34">
        <v>87.9</v>
      </c>
      <c r="S34" t="s">
        <v>13</v>
      </c>
    </row>
    <row r="35" spans="1:19" x14ac:dyDescent="0.35">
      <c r="A35">
        <v>44</v>
      </c>
      <c r="B35">
        <v>75</v>
      </c>
      <c r="C35">
        <v>173</v>
      </c>
      <c r="D35">
        <v>60</v>
      </c>
      <c r="E35">
        <v>20.047445621303755</v>
      </c>
      <c r="F35">
        <v>6.1909999999999998</v>
      </c>
      <c r="G35">
        <v>0.53242599999999995</v>
      </c>
      <c r="H35">
        <v>8.6</v>
      </c>
      <c r="I35">
        <f>39*49*34/1000</f>
        <v>64.974000000000004</v>
      </c>
      <c r="J35">
        <v>5.0731821436266804E-2</v>
      </c>
      <c r="K35">
        <f t="shared" si="0"/>
        <v>9.5284267553175109E-2</v>
      </c>
      <c r="L35"/>
      <c r="M35">
        <v>4.0999999999999996</v>
      </c>
      <c r="N35">
        <v>2.2200000000000002</v>
      </c>
      <c r="O35">
        <v>1.01</v>
      </c>
      <c r="P35">
        <v>72.8</v>
      </c>
      <c r="Q35">
        <v>1.48</v>
      </c>
      <c r="R35">
        <v>42.5</v>
      </c>
      <c r="S35" t="s">
        <v>13</v>
      </c>
    </row>
    <row r="36" spans="1:19" x14ac:dyDescent="0.35">
      <c r="A36">
        <v>47</v>
      </c>
      <c r="B36">
        <v>75</v>
      </c>
      <c r="C36">
        <v>182</v>
      </c>
      <c r="D36">
        <v>80.400000000000006</v>
      </c>
      <c r="E36">
        <v>24.27243086583746</v>
      </c>
      <c r="F36">
        <v>4.1120000000000001</v>
      </c>
      <c r="G36">
        <v>0.76894400000000007</v>
      </c>
      <c r="H36">
        <v>18.7</v>
      </c>
      <c r="I36">
        <f>54*38*38/1000</f>
        <v>77.975999999999999</v>
      </c>
      <c r="J36">
        <v>4.0549627167333541E-2</v>
      </c>
      <c r="K36">
        <f t="shared" si="0"/>
        <v>5.2734174617831128E-2</v>
      </c>
      <c r="L36"/>
      <c r="M36">
        <v>4.05</v>
      </c>
      <c r="N36">
        <v>2.25</v>
      </c>
      <c r="O36" t="s">
        <v>24</v>
      </c>
      <c r="P36">
        <v>66.5</v>
      </c>
      <c r="Q36">
        <v>1.1100000000000001</v>
      </c>
      <c r="R36">
        <v>55.9</v>
      </c>
      <c r="S36" t="s">
        <v>13</v>
      </c>
    </row>
    <row r="37" spans="1:19" x14ac:dyDescent="0.35">
      <c r="A37">
        <v>48</v>
      </c>
      <c r="B37">
        <v>75</v>
      </c>
      <c r="C37">
        <v>170</v>
      </c>
      <c r="D37">
        <v>80</v>
      </c>
      <c r="E37">
        <v>27.681660899653977</v>
      </c>
      <c r="F37">
        <v>16.61</v>
      </c>
      <c r="I37">
        <f>41*53*42/1000</f>
        <v>91.266000000000005</v>
      </c>
      <c r="K37">
        <f t="shared" si="0"/>
        <v>0.18199548572305127</v>
      </c>
      <c r="L37"/>
      <c r="M37">
        <v>3.91</v>
      </c>
      <c r="N37">
        <v>2.13</v>
      </c>
      <c r="O37" t="s">
        <v>26</v>
      </c>
      <c r="P37">
        <v>55.3</v>
      </c>
      <c r="Q37">
        <v>1.44</v>
      </c>
      <c r="R37">
        <v>33.4</v>
      </c>
      <c r="S37" t="s">
        <v>13</v>
      </c>
    </row>
    <row r="38" spans="1:19" x14ac:dyDescent="0.35">
      <c r="A38">
        <v>49</v>
      </c>
      <c r="B38">
        <v>72</v>
      </c>
      <c r="C38">
        <v>178</v>
      </c>
      <c r="D38">
        <v>75</v>
      </c>
      <c r="E38">
        <v>23.671253629592218</v>
      </c>
      <c r="F38">
        <v>5.7050000000000001</v>
      </c>
      <c r="G38">
        <v>0.69030500000000006</v>
      </c>
      <c r="H38">
        <v>12.1</v>
      </c>
      <c r="I38">
        <f>45*33*33/1000</f>
        <v>49.005000000000003</v>
      </c>
      <c r="J38">
        <v>8.0363024691358032E-2</v>
      </c>
      <c r="K38">
        <f t="shared" si="0"/>
        <v>0.11641669217426792</v>
      </c>
      <c r="L38"/>
      <c r="M38">
        <v>3.85</v>
      </c>
      <c r="N38">
        <v>2.2400000000000002</v>
      </c>
      <c r="O38" t="s">
        <v>26</v>
      </c>
      <c r="P38">
        <v>72</v>
      </c>
      <c r="Q38">
        <v>1.2</v>
      </c>
      <c r="R38">
        <v>46</v>
      </c>
      <c r="S38" t="s">
        <v>13</v>
      </c>
    </row>
    <row r="39" spans="1:19" x14ac:dyDescent="0.35">
      <c r="A39">
        <v>50</v>
      </c>
      <c r="B39">
        <v>72</v>
      </c>
      <c r="C39">
        <v>169</v>
      </c>
      <c r="D39">
        <v>58</v>
      </c>
      <c r="E39">
        <v>20.307412205454991</v>
      </c>
      <c r="F39">
        <v>9.0969999999999995</v>
      </c>
      <c r="G39">
        <v>1.0552520000000001</v>
      </c>
      <c r="H39">
        <v>11.6</v>
      </c>
      <c r="I39">
        <f>40*28*35/1000</f>
        <v>39.200000000000003</v>
      </c>
      <c r="J39">
        <v>0.24488845520408159</v>
      </c>
      <c r="K39">
        <f t="shared" si="0"/>
        <v>0.23206632653061221</v>
      </c>
      <c r="L39"/>
      <c r="M39">
        <v>4.0999999999999996</v>
      </c>
      <c r="N39">
        <v>2.23</v>
      </c>
      <c r="O39" t="s">
        <v>23</v>
      </c>
      <c r="P39">
        <v>61.3</v>
      </c>
      <c r="Q39">
        <v>1.54</v>
      </c>
      <c r="R39">
        <v>45.4</v>
      </c>
      <c r="S39" t="s">
        <v>13</v>
      </c>
    </row>
    <row r="40" spans="1:19" x14ac:dyDescent="0.35">
      <c r="A40">
        <v>51</v>
      </c>
      <c r="B40">
        <v>68</v>
      </c>
      <c r="C40">
        <v>168</v>
      </c>
      <c r="D40">
        <v>62.5</v>
      </c>
      <c r="E40">
        <v>22.144274376417233</v>
      </c>
      <c r="F40">
        <v>11.452999999999999</v>
      </c>
      <c r="G40">
        <v>1.019317</v>
      </c>
      <c r="H40">
        <v>8.9</v>
      </c>
      <c r="I40">
        <v>23.2</v>
      </c>
      <c r="J40">
        <v>0.50319989659482756</v>
      </c>
      <c r="K40">
        <f t="shared" si="0"/>
        <v>0.49366379310344827</v>
      </c>
      <c r="L40">
        <v>5</v>
      </c>
      <c r="M40">
        <v>4.3</v>
      </c>
      <c r="N40">
        <v>2.29</v>
      </c>
      <c r="O40" t="s">
        <v>27</v>
      </c>
      <c r="P40">
        <v>82.1</v>
      </c>
      <c r="Q40">
        <v>1.38</v>
      </c>
      <c r="R40">
        <v>39.200000000000003</v>
      </c>
      <c r="S40" t="s">
        <v>13</v>
      </c>
    </row>
    <row r="41" spans="1:19" x14ac:dyDescent="0.35">
      <c r="A41">
        <v>52</v>
      </c>
      <c r="B41">
        <v>71</v>
      </c>
      <c r="C41">
        <v>165</v>
      </c>
      <c r="D41">
        <v>52</v>
      </c>
      <c r="E41">
        <v>19.100091827364555</v>
      </c>
      <c r="F41">
        <v>13.311999999999999</v>
      </c>
      <c r="G41">
        <v>1.0782719999999999</v>
      </c>
      <c r="H41">
        <v>8.1</v>
      </c>
      <c r="I41">
        <v>26.3</v>
      </c>
      <c r="J41">
        <v>0.545777827528517</v>
      </c>
      <c r="K41">
        <f t="shared" si="0"/>
        <v>0.50615969581749043</v>
      </c>
      <c r="L41">
        <v>4</v>
      </c>
      <c r="M41">
        <v>4.0199999999999996</v>
      </c>
      <c r="N41">
        <v>2.1800000000000002</v>
      </c>
      <c r="O41" t="s">
        <v>20</v>
      </c>
      <c r="P41">
        <v>66.900000000000006</v>
      </c>
      <c r="S41" t="s">
        <v>13</v>
      </c>
    </row>
    <row r="42" spans="1:19" x14ac:dyDescent="0.35">
      <c r="A42">
        <v>53</v>
      </c>
      <c r="B42">
        <v>62</v>
      </c>
      <c r="C42">
        <v>171</v>
      </c>
      <c r="D42">
        <v>65</v>
      </c>
      <c r="E42">
        <v>22.229061933586401</v>
      </c>
      <c r="F42">
        <v>16.632999999999999</v>
      </c>
      <c r="G42">
        <v>1.879529</v>
      </c>
      <c r="H42">
        <v>11.3</v>
      </c>
      <c r="I42">
        <v>193.55</v>
      </c>
      <c r="J42">
        <v>0.16152005092740893</v>
      </c>
      <c r="K42">
        <f t="shared" si="0"/>
        <v>8.5936450529578906E-2</v>
      </c>
      <c r="L42">
        <v>3</v>
      </c>
      <c r="M42">
        <v>4.49</v>
      </c>
      <c r="N42">
        <v>2.31</v>
      </c>
      <c r="O42">
        <v>1.18</v>
      </c>
      <c r="P42">
        <v>67.5</v>
      </c>
      <c r="S42" t="s">
        <v>14</v>
      </c>
    </row>
    <row r="43" spans="1:19" x14ac:dyDescent="0.35">
      <c r="A43">
        <v>54</v>
      </c>
      <c r="B43">
        <v>74</v>
      </c>
      <c r="C43">
        <v>169</v>
      </c>
      <c r="D43">
        <v>51</v>
      </c>
      <c r="E43">
        <v>17.856517628934558</v>
      </c>
      <c r="F43">
        <v>14.535</v>
      </c>
      <c r="G43">
        <v>0.82849500000000009</v>
      </c>
      <c r="H43">
        <v>5.7</v>
      </c>
      <c r="I43">
        <v>27.69</v>
      </c>
      <c r="J43">
        <v>0.43489255417118095</v>
      </c>
      <c r="K43">
        <f t="shared" si="0"/>
        <v>0.52491874322860232</v>
      </c>
      <c r="L43">
        <v>4</v>
      </c>
      <c r="M43">
        <v>3.63</v>
      </c>
      <c r="N43">
        <v>2.2599999999999998</v>
      </c>
      <c r="O43">
        <v>1.01</v>
      </c>
      <c r="P43">
        <v>88.9</v>
      </c>
      <c r="S43" t="s">
        <v>13</v>
      </c>
    </row>
    <row r="44" spans="1:19" x14ac:dyDescent="0.35">
      <c r="A44">
        <v>55</v>
      </c>
      <c r="B44">
        <v>74</v>
      </c>
      <c r="C44">
        <v>162</v>
      </c>
      <c r="D44">
        <v>63</v>
      </c>
      <c r="E44">
        <v>24.005486968449933</v>
      </c>
      <c r="F44">
        <v>11.3</v>
      </c>
      <c r="I44">
        <f>55*50*50/1000</f>
        <v>137.5</v>
      </c>
      <c r="K44">
        <f t="shared" si="0"/>
        <v>8.2181818181818189E-2</v>
      </c>
      <c r="L44"/>
      <c r="M44">
        <v>4.09</v>
      </c>
      <c r="N44">
        <v>2.36</v>
      </c>
      <c r="O44" t="s">
        <v>23</v>
      </c>
      <c r="P44">
        <v>99.6</v>
      </c>
      <c r="Q44">
        <v>1.33</v>
      </c>
      <c r="R44">
        <v>29.5</v>
      </c>
      <c r="S44" t="s">
        <v>14</v>
      </c>
    </row>
    <row r="45" spans="1:19" x14ac:dyDescent="0.35">
      <c r="A45">
        <v>56</v>
      </c>
      <c r="B45">
        <v>67</v>
      </c>
      <c r="F45">
        <v>10.214</v>
      </c>
      <c r="G45">
        <v>1.041828</v>
      </c>
      <c r="H45">
        <v>10.199999999999999</v>
      </c>
      <c r="I45">
        <v>33</v>
      </c>
      <c r="J45">
        <v>0.3224615512727273</v>
      </c>
      <c r="K45">
        <f t="shared" si="0"/>
        <v>0.30951515151515152</v>
      </c>
      <c r="L45">
        <v>3</v>
      </c>
      <c r="M45">
        <v>4.43</v>
      </c>
      <c r="N45">
        <v>2.35</v>
      </c>
      <c r="O45">
        <v>1.0900000000000001</v>
      </c>
      <c r="P45">
        <v>52.1</v>
      </c>
      <c r="Q45">
        <v>1.4</v>
      </c>
      <c r="R45">
        <v>43.6</v>
      </c>
      <c r="S45" t="s">
        <v>13</v>
      </c>
    </row>
    <row r="46" spans="1:19" x14ac:dyDescent="0.35">
      <c r="A46">
        <v>58</v>
      </c>
      <c r="B46">
        <v>74</v>
      </c>
      <c r="F46">
        <v>7.024</v>
      </c>
      <c r="G46">
        <v>2.4092319999999998</v>
      </c>
      <c r="H46">
        <v>34.299999999999997</v>
      </c>
      <c r="I46">
        <f>45*29*38/1000</f>
        <v>49.59</v>
      </c>
      <c r="J46">
        <v>0.34124713789070371</v>
      </c>
      <c r="K46">
        <f t="shared" si="0"/>
        <v>0.1416414599717685</v>
      </c>
      <c r="L46"/>
      <c r="M46">
        <v>3.8</v>
      </c>
      <c r="N46">
        <v>2.38</v>
      </c>
      <c r="O46" t="s">
        <v>25</v>
      </c>
      <c r="P46">
        <v>65.599999999999994</v>
      </c>
      <c r="S46" t="s">
        <v>14</v>
      </c>
    </row>
    <row r="47" spans="1:19" x14ac:dyDescent="0.35">
      <c r="A47">
        <v>60</v>
      </c>
      <c r="B47">
        <v>61</v>
      </c>
      <c r="C47">
        <v>172</v>
      </c>
      <c r="D47">
        <v>64</v>
      </c>
      <c r="E47">
        <v>21.63331530557058</v>
      </c>
      <c r="F47">
        <v>5.9329999999999998</v>
      </c>
      <c r="G47">
        <v>1.5603790000000002</v>
      </c>
      <c r="H47">
        <v>26.3</v>
      </c>
      <c r="I47">
        <f>58*43*38/1000</f>
        <v>94.772000000000006</v>
      </c>
      <c r="J47">
        <v>9.7684216931161097E-2</v>
      </c>
      <c r="K47">
        <f t="shared" si="0"/>
        <v>6.2602878487316924E-2</v>
      </c>
      <c r="L47">
        <v>4</v>
      </c>
      <c r="M47">
        <v>3.71</v>
      </c>
      <c r="N47">
        <v>2.27</v>
      </c>
      <c r="O47" t="s">
        <v>29</v>
      </c>
      <c r="P47">
        <v>75.400000000000006</v>
      </c>
      <c r="Q47">
        <v>1.4</v>
      </c>
      <c r="R47">
        <v>35.700000000000003</v>
      </c>
      <c r="S47" t="s">
        <v>14</v>
      </c>
    </row>
    <row r="48" spans="1:19" x14ac:dyDescent="0.35">
      <c r="A48">
        <v>61</v>
      </c>
      <c r="B48">
        <v>50</v>
      </c>
      <c r="F48">
        <v>8.2539999999999996</v>
      </c>
      <c r="G48">
        <v>0.41269999999999996</v>
      </c>
      <c r="H48">
        <v>5</v>
      </c>
      <c r="I48">
        <f>30*41*34/1000</f>
        <v>41.82</v>
      </c>
      <c r="J48">
        <v>8.1454466762314673E-2</v>
      </c>
      <c r="K48">
        <f t="shared" si="0"/>
        <v>0.19736967957914872</v>
      </c>
      <c r="L48"/>
      <c r="M48">
        <v>4.29</v>
      </c>
      <c r="N48">
        <v>2.39</v>
      </c>
      <c r="O48" t="s">
        <v>19</v>
      </c>
      <c r="P48">
        <v>92.9</v>
      </c>
      <c r="Q48">
        <v>1.47</v>
      </c>
      <c r="R48">
        <v>41.7</v>
      </c>
      <c r="S48" t="s">
        <v>14</v>
      </c>
    </row>
    <row r="49" spans="1:19" x14ac:dyDescent="0.35">
      <c r="A49">
        <v>62</v>
      </c>
      <c r="B49">
        <v>64</v>
      </c>
      <c r="C49">
        <v>165</v>
      </c>
      <c r="D49">
        <v>55</v>
      </c>
      <c r="E49">
        <v>20.202020202020201</v>
      </c>
      <c r="F49">
        <v>35.06</v>
      </c>
      <c r="G49">
        <v>1.7530000000000001</v>
      </c>
      <c r="H49">
        <v>5</v>
      </c>
      <c r="I49">
        <f>45*30*34/1000</f>
        <v>45.9</v>
      </c>
      <c r="J49">
        <v>1.3390017429193901</v>
      </c>
      <c r="K49">
        <f t="shared" si="0"/>
        <v>0.76383442265795209</v>
      </c>
      <c r="L49">
        <v>5</v>
      </c>
      <c r="M49">
        <v>4.08</v>
      </c>
      <c r="N49">
        <v>2.34</v>
      </c>
      <c r="O49">
        <v>1.0900000000000001</v>
      </c>
      <c r="P49">
        <v>71.099999999999994</v>
      </c>
      <c r="Q49">
        <v>1.55</v>
      </c>
      <c r="R49">
        <v>33.299999999999997</v>
      </c>
      <c r="S49" t="s">
        <v>13</v>
      </c>
    </row>
    <row r="50" spans="1:19" x14ac:dyDescent="0.35">
      <c r="A50">
        <v>63</v>
      </c>
      <c r="B50">
        <v>61</v>
      </c>
      <c r="F50">
        <v>7.2729999999999997</v>
      </c>
      <c r="G50">
        <v>0.9309440000000001</v>
      </c>
      <c r="H50">
        <v>12.8</v>
      </c>
      <c r="I50">
        <f>54*39*52/1000</f>
        <v>109.512</v>
      </c>
      <c r="J50">
        <v>6.182660997881511E-2</v>
      </c>
      <c r="K50">
        <f t="shared" si="0"/>
        <v>6.6412813207684995E-2</v>
      </c>
      <c r="L50">
        <v>3</v>
      </c>
      <c r="M50">
        <v>4.17</v>
      </c>
      <c r="N50">
        <v>2.3199999999999998</v>
      </c>
      <c r="O50" t="s">
        <v>19</v>
      </c>
      <c r="P50">
        <v>72.099999999999994</v>
      </c>
      <c r="Q50">
        <v>1.31</v>
      </c>
      <c r="R50">
        <v>43.7</v>
      </c>
      <c r="S50" t="s">
        <v>13</v>
      </c>
    </row>
    <row r="51" spans="1:19" x14ac:dyDescent="0.35">
      <c r="A51">
        <v>64</v>
      </c>
      <c r="B51">
        <v>73</v>
      </c>
      <c r="F51">
        <v>1.6890000000000001</v>
      </c>
      <c r="G51">
        <v>0.27024000000000004</v>
      </c>
      <c r="H51">
        <v>16</v>
      </c>
      <c r="I51">
        <v>26.4</v>
      </c>
      <c r="J51">
        <v>1.7289218181818184E-2</v>
      </c>
      <c r="K51">
        <f t="shared" si="0"/>
        <v>6.397727272727273E-2</v>
      </c>
      <c r="L51">
        <v>4</v>
      </c>
      <c r="M51">
        <v>3.54</v>
      </c>
      <c r="N51">
        <v>2.2799999999999998</v>
      </c>
      <c r="O51" t="s">
        <v>16</v>
      </c>
      <c r="P51">
        <v>107.9</v>
      </c>
      <c r="S51" t="s">
        <v>14</v>
      </c>
    </row>
    <row r="52" spans="1:19" x14ac:dyDescent="0.35">
      <c r="A52">
        <v>65</v>
      </c>
      <c r="B52">
        <v>74</v>
      </c>
      <c r="F52">
        <v>14.896000000000001</v>
      </c>
      <c r="G52">
        <v>3.8580640000000002</v>
      </c>
      <c r="H52">
        <v>25.9</v>
      </c>
      <c r="I52">
        <f>57*48*53/1000</f>
        <v>145.00800000000001</v>
      </c>
      <c r="J52">
        <v>0.39632103983228512</v>
      </c>
      <c r="K52">
        <f t="shared" si="0"/>
        <v>0.10272536687631027</v>
      </c>
      <c r="L52">
        <v>4</v>
      </c>
      <c r="M52">
        <v>3.9</v>
      </c>
      <c r="N52">
        <v>2.2799999999999998</v>
      </c>
      <c r="O52" t="s">
        <v>18</v>
      </c>
      <c r="P52">
        <v>69.599999999999994</v>
      </c>
      <c r="Q52">
        <v>1.36</v>
      </c>
      <c r="R52">
        <v>50.9</v>
      </c>
      <c r="S52" t="s">
        <v>13</v>
      </c>
    </row>
    <row r="53" spans="1:19" x14ac:dyDescent="0.35">
      <c r="A53">
        <v>66</v>
      </c>
      <c r="B53">
        <v>78</v>
      </c>
      <c r="F53">
        <v>11.442</v>
      </c>
      <c r="G53">
        <v>2.2540740000000001</v>
      </c>
      <c r="H53">
        <v>19.7</v>
      </c>
      <c r="I53">
        <f>54*44*49/1000</f>
        <v>116.42400000000001</v>
      </c>
      <c r="J53">
        <v>0.2215274746444032</v>
      </c>
      <c r="K53">
        <f t="shared" si="0"/>
        <v>9.8278705421562557E-2</v>
      </c>
      <c r="L53">
        <v>3</v>
      </c>
      <c r="M53">
        <v>3.92</v>
      </c>
      <c r="N53">
        <v>2.16</v>
      </c>
      <c r="O53">
        <v>1.1499999999999999</v>
      </c>
      <c r="P53">
        <v>70.900000000000006</v>
      </c>
      <c r="Q53">
        <v>2.06</v>
      </c>
      <c r="R53">
        <v>34.299999999999997</v>
      </c>
      <c r="S53" t="s">
        <v>14</v>
      </c>
    </row>
    <row r="54" spans="1:19" x14ac:dyDescent="0.35">
      <c r="A54">
        <v>67</v>
      </c>
      <c r="B54">
        <v>69</v>
      </c>
      <c r="F54">
        <v>6.0330000000000004</v>
      </c>
      <c r="G54">
        <v>1.2126330000000001</v>
      </c>
      <c r="H54">
        <v>20.100000000000001</v>
      </c>
      <c r="I54">
        <v>40.200000000000003</v>
      </c>
      <c r="J54">
        <v>0.18198544500000005</v>
      </c>
      <c r="K54">
        <f t="shared" si="0"/>
        <v>0.15007462686567163</v>
      </c>
      <c r="L54">
        <v>4</v>
      </c>
      <c r="M54">
        <v>3.81</v>
      </c>
      <c r="N54">
        <v>2.2799999999999998</v>
      </c>
      <c r="O54">
        <v>1.35</v>
      </c>
      <c r="P54">
        <v>75.900000000000006</v>
      </c>
      <c r="S54" t="s">
        <v>14</v>
      </c>
    </row>
    <row r="55" spans="1:19" x14ac:dyDescent="0.35">
      <c r="A55">
        <v>68</v>
      </c>
      <c r="B55">
        <v>70</v>
      </c>
      <c r="C55">
        <v>160</v>
      </c>
      <c r="D55">
        <v>53</v>
      </c>
      <c r="E55">
        <v>20.703125</v>
      </c>
      <c r="F55">
        <v>19.251000000000001</v>
      </c>
      <c r="G55">
        <v>4.2159690000000003</v>
      </c>
      <c r="H55">
        <v>21.9</v>
      </c>
      <c r="I55">
        <f>49*35*26/1000</f>
        <v>44.59</v>
      </c>
      <c r="J55">
        <v>1.8201753581296254</v>
      </c>
      <c r="K55">
        <f t="shared" si="0"/>
        <v>0.43173357254989908</v>
      </c>
      <c r="L55"/>
      <c r="M55">
        <v>4.6399999999999997</v>
      </c>
      <c r="N55">
        <v>2.4900000000000002</v>
      </c>
      <c r="O55">
        <v>1.08</v>
      </c>
      <c r="P55">
        <v>73.2</v>
      </c>
      <c r="Q55">
        <v>1.85</v>
      </c>
      <c r="R55">
        <v>33.299999999999997</v>
      </c>
      <c r="S55" t="s">
        <v>14</v>
      </c>
    </row>
    <row r="56" spans="1:19" x14ac:dyDescent="0.35">
      <c r="A56">
        <v>69</v>
      </c>
      <c r="B56">
        <v>75</v>
      </c>
      <c r="C56">
        <v>165</v>
      </c>
      <c r="D56">
        <v>73</v>
      </c>
      <c r="E56">
        <v>26.813590449954088</v>
      </c>
      <c r="F56">
        <v>4.7469999999999999</v>
      </c>
      <c r="G56">
        <v>0.87819500000000006</v>
      </c>
      <c r="H56">
        <v>18.5</v>
      </c>
      <c r="I56">
        <f>40*26*33/1000</f>
        <v>34.32</v>
      </c>
      <c r="J56">
        <v>0.12146828860722611</v>
      </c>
      <c r="K56">
        <f t="shared" si="0"/>
        <v>0.13831585081585082</v>
      </c>
      <c r="L56"/>
      <c r="M56">
        <v>4.13</v>
      </c>
      <c r="N56">
        <v>2.46</v>
      </c>
      <c r="O56" t="s">
        <v>30</v>
      </c>
      <c r="P56">
        <v>103.6</v>
      </c>
      <c r="S56" t="s">
        <v>14</v>
      </c>
    </row>
    <row r="57" spans="1:19" x14ac:dyDescent="0.35">
      <c r="A57">
        <v>70</v>
      </c>
      <c r="B57">
        <v>83</v>
      </c>
      <c r="C57">
        <v>165</v>
      </c>
      <c r="D57">
        <v>60</v>
      </c>
      <c r="E57">
        <v>22.03856749311295</v>
      </c>
      <c r="F57">
        <v>19.783999999999999</v>
      </c>
      <c r="G57">
        <v>1.7409919999999999</v>
      </c>
      <c r="H57">
        <v>8.8000000000000007</v>
      </c>
      <c r="I57">
        <v>35</v>
      </c>
      <c r="J57">
        <v>0.98410816365714282</v>
      </c>
      <c r="K57">
        <f t="shared" si="0"/>
        <v>0.56525714285714279</v>
      </c>
      <c r="L57">
        <v>5</v>
      </c>
      <c r="M57">
        <v>3.64</v>
      </c>
      <c r="N57">
        <v>2.12</v>
      </c>
      <c r="O57" t="s">
        <v>24</v>
      </c>
      <c r="P57">
        <v>65.5</v>
      </c>
      <c r="Q57">
        <v>1.31</v>
      </c>
      <c r="R57">
        <v>48.4</v>
      </c>
      <c r="S57" t="s">
        <v>13</v>
      </c>
    </row>
    <row r="58" spans="1:19" x14ac:dyDescent="0.35">
      <c r="A58">
        <v>71</v>
      </c>
      <c r="B58">
        <v>69</v>
      </c>
      <c r="C58">
        <v>166</v>
      </c>
      <c r="D58">
        <v>74</v>
      </c>
      <c r="E58">
        <v>26.854405574103641</v>
      </c>
      <c r="F58">
        <v>9.4629999999999992</v>
      </c>
      <c r="G58">
        <v>0.53939099999999995</v>
      </c>
      <c r="H58">
        <v>5.7</v>
      </c>
      <c r="I58">
        <f>38*28*30/1000</f>
        <v>31.92</v>
      </c>
      <c r="J58">
        <v>0.15990780178571426</v>
      </c>
      <c r="K58">
        <f t="shared" si="0"/>
        <v>0.29645989974937337</v>
      </c>
      <c r="L58"/>
      <c r="M58">
        <v>4.0599999999999996</v>
      </c>
      <c r="N58">
        <v>2.38</v>
      </c>
      <c r="O58">
        <v>1.1200000000000001</v>
      </c>
      <c r="P58">
        <v>92.2</v>
      </c>
      <c r="Q58">
        <v>1.23</v>
      </c>
      <c r="R58">
        <v>37</v>
      </c>
      <c r="S58" t="s">
        <v>13</v>
      </c>
    </row>
    <row r="59" spans="1:19" x14ac:dyDescent="0.35">
      <c r="A59">
        <v>72</v>
      </c>
      <c r="B59">
        <v>78</v>
      </c>
      <c r="F59">
        <v>4.0910000000000002</v>
      </c>
      <c r="G59">
        <v>0.51955700000000005</v>
      </c>
      <c r="H59">
        <v>12.7</v>
      </c>
      <c r="I59">
        <f>24*39*22/1000</f>
        <v>20.591999999999999</v>
      </c>
      <c r="J59">
        <v>0.10322007027000778</v>
      </c>
      <c r="K59">
        <f t="shared" si="0"/>
        <v>0.1986693861693862</v>
      </c>
      <c r="L59"/>
      <c r="M59">
        <v>4.4400000000000004</v>
      </c>
      <c r="N59">
        <v>2.31</v>
      </c>
      <c r="O59" t="s">
        <v>28</v>
      </c>
      <c r="P59">
        <v>60.7</v>
      </c>
      <c r="Q59">
        <v>1.34</v>
      </c>
      <c r="R59">
        <v>34.299999999999997</v>
      </c>
      <c r="S59" t="s">
        <v>13</v>
      </c>
    </row>
    <row r="60" spans="1:19" x14ac:dyDescent="0.35">
      <c r="A60">
        <v>73</v>
      </c>
      <c r="B60">
        <v>69</v>
      </c>
      <c r="F60">
        <v>6.57</v>
      </c>
      <c r="G60">
        <v>1.07091</v>
      </c>
      <c r="H60">
        <v>16.3</v>
      </c>
      <c r="I60">
        <v>33.9</v>
      </c>
      <c r="J60">
        <v>0.20754804424778764</v>
      </c>
      <c r="K60">
        <f t="shared" si="0"/>
        <v>0.19380530973451329</v>
      </c>
      <c r="L60">
        <v>3</v>
      </c>
      <c r="M60">
        <v>4.08</v>
      </c>
      <c r="N60">
        <v>2.37</v>
      </c>
      <c r="O60">
        <v>1.1599999999999999</v>
      </c>
      <c r="P60">
        <v>52</v>
      </c>
      <c r="S60" t="s">
        <v>13</v>
      </c>
    </row>
    <row r="61" spans="1:19" x14ac:dyDescent="0.35">
      <c r="A61">
        <v>74</v>
      </c>
      <c r="B61">
        <v>77</v>
      </c>
      <c r="F61">
        <v>5.3109999999999999</v>
      </c>
      <c r="G61">
        <v>0.92411399999999988</v>
      </c>
      <c r="H61">
        <v>17.399999999999999</v>
      </c>
      <c r="I61">
        <v>41.8</v>
      </c>
      <c r="J61">
        <v>0.11741553717703349</v>
      </c>
      <c r="K61">
        <f t="shared" si="0"/>
        <v>0.12705741626794259</v>
      </c>
      <c r="L61">
        <v>4</v>
      </c>
      <c r="M61">
        <v>4.16</v>
      </c>
      <c r="N61">
        <v>2.2200000000000002</v>
      </c>
      <c r="O61" t="s">
        <v>31</v>
      </c>
      <c r="P61">
        <v>51</v>
      </c>
      <c r="S61" t="s">
        <v>14</v>
      </c>
    </row>
    <row r="62" spans="1:19" x14ac:dyDescent="0.35">
      <c r="A62">
        <v>75</v>
      </c>
      <c r="B62">
        <v>67</v>
      </c>
      <c r="C62">
        <v>160</v>
      </c>
      <c r="D62">
        <v>48</v>
      </c>
      <c r="E62">
        <v>18.75</v>
      </c>
      <c r="F62">
        <v>31.806999999999999</v>
      </c>
      <c r="G62">
        <v>3.8804539999999998</v>
      </c>
      <c r="H62">
        <v>12.2</v>
      </c>
      <c r="I62">
        <f>44*31*24/1000</f>
        <v>32.735999999999997</v>
      </c>
      <c r="J62">
        <v>3.7703323673631473</v>
      </c>
      <c r="K62">
        <f t="shared" ref="K62:K66" si="1">F62/I62</f>
        <v>0.97162145650048881</v>
      </c>
      <c r="L62">
        <v>3</v>
      </c>
      <c r="M62">
        <v>4.26</v>
      </c>
      <c r="N62">
        <v>2.25</v>
      </c>
      <c r="O62">
        <v>1.1499999999999999</v>
      </c>
      <c r="P62">
        <v>73.599999999999994</v>
      </c>
      <c r="Q62">
        <v>1.49</v>
      </c>
      <c r="R62">
        <v>43.4</v>
      </c>
      <c r="S62" t="s">
        <v>13</v>
      </c>
    </row>
    <row r="63" spans="1:19" x14ac:dyDescent="0.35">
      <c r="A63">
        <v>76</v>
      </c>
      <c r="B63">
        <v>77</v>
      </c>
      <c r="C63">
        <v>170</v>
      </c>
      <c r="D63">
        <v>63.5</v>
      </c>
      <c r="E63">
        <v>21.972318339100347</v>
      </c>
      <c r="F63">
        <v>8.0259999999999998</v>
      </c>
      <c r="G63">
        <v>0.93904199999999993</v>
      </c>
      <c r="H63">
        <v>11.7</v>
      </c>
      <c r="I63">
        <f>25*38*32/1000</f>
        <v>30.4</v>
      </c>
      <c r="J63">
        <v>0.24791944381578943</v>
      </c>
      <c r="K63">
        <f t="shared" si="1"/>
        <v>0.26401315789473684</v>
      </c>
      <c r="L63"/>
      <c r="M63">
        <v>3.31</v>
      </c>
      <c r="N63">
        <v>2.21</v>
      </c>
      <c r="O63" t="s">
        <v>21</v>
      </c>
      <c r="P63">
        <v>77.400000000000006</v>
      </c>
      <c r="Q63">
        <v>1.27</v>
      </c>
      <c r="R63">
        <v>30.2</v>
      </c>
      <c r="S63" t="s">
        <v>13</v>
      </c>
    </row>
    <row r="64" spans="1:19" x14ac:dyDescent="0.35">
      <c r="A64">
        <v>78</v>
      </c>
      <c r="B64">
        <v>57</v>
      </c>
      <c r="C64">
        <v>173</v>
      </c>
      <c r="D64">
        <v>81</v>
      </c>
      <c r="E64">
        <v>27.064051588760062</v>
      </c>
      <c r="F64">
        <v>29.038</v>
      </c>
      <c r="G64">
        <v>4.8203080000000007</v>
      </c>
      <c r="H64">
        <v>16.600000000000001</v>
      </c>
      <c r="I64">
        <f>40*33*34/1000</f>
        <v>44.88</v>
      </c>
      <c r="J64">
        <v>3.1188080147950092</v>
      </c>
      <c r="K64">
        <f t="shared" si="1"/>
        <v>0.64701426024955433</v>
      </c>
      <c r="L64"/>
      <c r="M64">
        <v>3.86</v>
      </c>
      <c r="N64">
        <v>2.33</v>
      </c>
      <c r="O64" t="s">
        <v>24</v>
      </c>
      <c r="P64">
        <v>85</v>
      </c>
      <c r="S64" t="s">
        <v>13</v>
      </c>
    </row>
    <row r="65" spans="1:19" x14ac:dyDescent="0.35">
      <c r="A65">
        <v>79</v>
      </c>
      <c r="B65">
        <v>68</v>
      </c>
      <c r="C65">
        <v>175</v>
      </c>
      <c r="D65">
        <v>75.400000000000006</v>
      </c>
      <c r="E65">
        <v>24.620408163265306</v>
      </c>
      <c r="F65">
        <v>10.279</v>
      </c>
      <c r="G65">
        <v>0.62701899999999999</v>
      </c>
      <c r="H65">
        <v>6.1</v>
      </c>
      <c r="I65">
        <f>31*43*34/1000</f>
        <v>45.322000000000003</v>
      </c>
      <c r="J65">
        <v>0.14220749969109922</v>
      </c>
      <c r="K65">
        <f t="shared" si="1"/>
        <v>0.2267993468955474</v>
      </c>
      <c r="L65"/>
      <c r="M65">
        <v>3.28</v>
      </c>
      <c r="N65">
        <v>2.2000000000000002</v>
      </c>
      <c r="O65">
        <v>1.06</v>
      </c>
      <c r="P65">
        <v>63.9</v>
      </c>
      <c r="S65" t="s">
        <v>13</v>
      </c>
    </row>
    <row r="66" spans="1:19" x14ac:dyDescent="0.35">
      <c r="A66">
        <v>80</v>
      </c>
      <c r="B66">
        <v>71</v>
      </c>
      <c r="F66">
        <v>5.4119999999999999</v>
      </c>
      <c r="G66">
        <v>0.62779199999999991</v>
      </c>
      <c r="H66">
        <v>11.6</v>
      </c>
      <c r="I66">
        <f>43*28*32/1000</f>
        <v>38.527999999999999</v>
      </c>
      <c r="J66">
        <v>8.8185483388704314E-2</v>
      </c>
      <c r="K66">
        <f t="shared" si="1"/>
        <v>0.14046926910299004</v>
      </c>
      <c r="L66"/>
      <c r="M66">
        <v>4.3</v>
      </c>
      <c r="N66">
        <v>2.25</v>
      </c>
      <c r="O66" t="s">
        <v>24</v>
      </c>
      <c r="P66">
        <v>76.3</v>
      </c>
      <c r="S66" t="s">
        <v>14</v>
      </c>
    </row>
    <row r="260" spans="19:19" ht="14.6" x14ac:dyDescent="0.4">
      <c r="S260" s="2"/>
    </row>
    <row r="270" spans="19:19" ht="14.6" x14ac:dyDescent="0.4">
      <c r="S270" s="2"/>
    </row>
    <row r="271" spans="19:19" ht="14.6" x14ac:dyDescent="0.4">
      <c r="S27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沈行路</dc:creator>
  <cp:lastModifiedBy>行路 沈</cp:lastModifiedBy>
  <dcterms:created xsi:type="dcterms:W3CDTF">2015-06-05T18:19:34Z</dcterms:created>
  <dcterms:modified xsi:type="dcterms:W3CDTF">2025-06-18T11:38:28Z</dcterms:modified>
</cp:coreProperties>
</file>