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Space\hmony\"/>
    </mc:Choice>
  </mc:AlternateContent>
  <xr:revisionPtr revIDLastSave="0" documentId="13_ncr:1_{4AFF510B-9B59-44C8-A3A7-60AA31A6DE1E}" xr6:coauthVersionLast="47" xr6:coauthVersionMax="47" xr10:uidLastSave="{00000000-0000-0000-0000-000000000000}"/>
  <bookViews>
    <workbookView xWindow="-110" yWindow="-110" windowWidth="29020" windowHeight="17620" tabRatio="716" firstSheet="10" activeTab="18" xr2:uid="{00000000-000D-0000-FFFF-FFFF00000000}"/>
  </bookViews>
  <sheets>
    <sheet name="Sheet1" sheetId="1" r:id="rId1"/>
    <sheet name="Sheet2" sheetId="2" r:id="rId2"/>
    <sheet name="0705结算" sheetId="3" r:id="rId3"/>
    <sheet name="0723-08" sheetId="4" r:id="rId4"/>
    <sheet name="08-09" sheetId="5" r:id="rId5"/>
    <sheet name="09-10" sheetId="6" r:id="rId6"/>
    <sheet name="10-11" sheetId="7" r:id="rId7"/>
    <sheet name="11-12" sheetId="8" r:id="rId8"/>
    <sheet name="1812-1901" sheetId="9" r:id="rId9"/>
    <sheet name="1901-1902" sheetId="10" r:id="rId10"/>
    <sheet name="1902-1903" sheetId="11" r:id="rId11"/>
    <sheet name="Kevin" sheetId="12" r:id="rId12"/>
    <sheet name="1903-1904" sheetId="13" r:id="rId13"/>
    <sheet name="1904-1905" sheetId="14" r:id="rId14"/>
    <sheet name="1905-1906" sheetId="15" r:id="rId15"/>
    <sheet name="利息" sheetId="16" r:id="rId16"/>
    <sheet name="20201106" sheetId="17" r:id="rId17"/>
    <sheet name="Sheet4" sheetId="18" r:id="rId18"/>
    <sheet name="20210514" sheetId="19" r:id="rId19"/>
  </sheets>
  <calcPr calcId="191029"/>
</workbook>
</file>

<file path=xl/calcChain.xml><?xml version="1.0" encoding="utf-8"?>
<calcChain xmlns="http://schemas.openxmlformats.org/spreadsheetml/2006/main">
  <c r="C3" i="19" l="1"/>
  <c r="C2" i="19" s="1"/>
  <c r="I2" i="19"/>
  <c r="H2" i="19"/>
  <c r="G2" i="19"/>
  <c r="F2" i="19"/>
  <c r="E2" i="19"/>
  <c r="D2" i="19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Y136" i="18"/>
  <c r="B136" i="18"/>
  <c r="Y135" i="18"/>
  <c r="B135" i="18"/>
  <c r="Y134" i="18"/>
  <c r="B134" i="18"/>
  <c r="Y133" i="18"/>
  <c r="B133" i="18"/>
  <c r="Y132" i="18"/>
  <c r="B132" i="18"/>
  <c r="Y131" i="18"/>
  <c r="B131" i="18"/>
  <c r="Y130" i="18"/>
  <c r="B130" i="18"/>
  <c r="Y129" i="18"/>
  <c r="B129" i="18"/>
  <c r="Y128" i="18"/>
  <c r="B128" i="18"/>
  <c r="Y127" i="18"/>
  <c r="B127" i="18"/>
  <c r="Y126" i="18"/>
  <c r="B126" i="18"/>
  <c r="Y125" i="18"/>
  <c r="B125" i="18"/>
  <c r="Y124" i="18"/>
  <c r="B124" i="18"/>
  <c r="Y123" i="18"/>
  <c r="B123" i="18"/>
  <c r="Y122" i="18"/>
  <c r="B122" i="18"/>
  <c r="Y121" i="18"/>
  <c r="B121" i="18"/>
  <c r="Y120" i="18"/>
  <c r="B120" i="18"/>
  <c r="Y119" i="18"/>
  <c r="B119" i="18"/>
  <c r="Y118" i="18"/>
  <c r="B118" i="18"/>
  <c r="Y117" i="18"/>
  <c r="B117" i="18"/>
  <c r="Y116" i="18"/>
  <c r="V116" i="18"/>
  <c r="B116" i="18"/>
  <c r="Y115" i="18"/>
  <c r="V115" i="18"/>
  <c r="B115" i="18"/>
  <c r="Y114" i="18"/>
  <c r="V114" i="18"/>
  <c r="B114" i="18"/>
  <c r="Y113" i="18"/>
  <c r="V113" i="18"/>
  <c r="B113" i="18"/>
  <c r="Y112" i="18"/>
  <c r="V112" i="18"/>
  <c r="B112" i="18"/>
  <c r="Y111" i="18"/>
  <c r="V111" i="18"/>
  <c r="B111" i="18"/>
  <c r="Y110" i="18"/>
  <c r="V110" i="18"/>
  <c r="B110" i="18"/>
  <c r="Y109" i="18"/>
  <c r="V109" i="18"/>
  <c r="B109" i="18"/>
  <c r="Y108" i="18"/>
  <c r="V108" i="18"/>
  <c r="B108" i="18"/>
  <c r="Y107" i="18"/>
  <c r="V107" i="18"/>
  <c r="B107" i="18"/>
  <c r="Y106" i="18"/>
  <c r="V106" i="18"/>
  <c r="B106" i="18"/>
  <c r="Y105" i="18"/>
  <c r="V105" i="18"/>
  <c r="B105" i="18"/>
  <c r="Y104" i="18"/>
  <c r="V104" i="18"/>
  <c r="B104" i="18"/>
  <c r="Y103" i="18"/>
  <c r="V103" i="18"/>
  <c r="B103" i="18"/>
  <c r="Y102" i="18"/>
  <c r="V102" i="18"/>
  <c r="B102" i="18"/>
  <c r="Y101" i="18"/>
  <c r="V101" i="18"/>
  <c r="B101" i="18"/>
  <c r="Y100" i="18"/>
  <c r="V100" i="18"/>
  <c r="B100" i="18"/>
  <c r="Y99" i="18"/>
  <c r="V99" i="18"/>
  <c r="B99" i="18"/>
  <c r="Y98" i="18"/>
  <c r="V98" i="18"/>
  <c r="B98" i="18"/>
  <c r="Y97" i="18"/>
  <c r="V97" i="18"/>
  <c r="B97" i="18"/>
  <c r="Y96" i="18"/>
  <c r="V96" i="18"/>
  <c r="B96" i="18"/>
  <c r="Y95" i="18"/>
  <c r="V95" i="18"/>
  <c r="B95" i="18"/>
  <c r="Y94" i="18"/>
  <c r="V94" i="18"/>
  <c r="B94" i="18"/>
  <c r="Y93" i="18"/>
  <c r="V93" i="18"/>
  <c r="B93" i="18"/>
  <c r="Y92" i="18"/>
  <c r="V92" i="18"/>
  <c r="B92" i="18"/>
  <c r="Y91" i="18"/>
  <c r="V91" i="18"/>
  <c r="B91" i="18"/>
  <c r="Y90" i="18"/>
  <c r="V90" i="18"/>
  <c r="B90" i="18"/>
  <c r="Y89" i="18"/>
  <c r="V89" i="18"/>
  <c r="B89" i="18"/>
  <c r="Y88" i="18"/>
  <c r="V88" i="18"/>
  <c r="B88" i="18"/>
  <c r="Y87" i="18"/>
  <c r="V87" i="18"/>
  <c r="B87" i="18"/>
  <c r="Y86" i="18"/>
  <c r="V86" i="18"/>
  <c r="B86" i="18"/>
  <c r="Y85" i="18"/>
  <c r="V85" i="18"/>
  <c r="B85" i="18"/>
  <c r="Y84" i="18"/>
  <c r="V84" i="18"/>
  <c r="B84" i="18"/>
  <c r="Y83" i="18"/>
  <c r="V83" i="18"/>
  <c r="B83" i="18"/>
  <c r="Y82" i="18"/>
  <c r="V82" i="18"/>
  <c r="B82" i="18"/>
  <c r="Y81" i="18"/>
  <c r="V81" i="18"/>
  <c r="B81" i="18"/>
  <c r="Y80" i="18"/>
  <c r="V80" i="18"/>
  <c r="B80" i="18"/>
  <c r="Y79" i="18"/>
  <c r="V79" i="18"/>
  <c r="B79" i="18"/>
  <c r="Y78" i="18"/>
  <c r="V78" i="18"/>
  <c r="B78" i="18"/>
  <c r="Y77" i="18"/>
  <c r="V77" i="18"/>
  <c r="B77" i="18"/>
  <c r="Y76" i="18"/>
  <c r="V76" i="18"/>
  <c r="B76" i="18"/>
  <c r="Y75" i="18"/>
  <c r="V75" i="18"/>
  <c r="B75" i="18"/>
  <c r="Y74" i="18"/>
  <c r="V74" i="18"/>
  <c r="B74" i="18"/>
  <c r="Y73" i="18"/>
  <c r="V73" i="18"/>
  <c r="B73" i="18"/>
  <c r="Y72" i="18"/>
  <c r="V72" i="18"/>
  <c r="B72" i="18"/>
  <c r="Y71" i="18"/>
  <c r="V71" i="18"/>
  <c r="B71" i="18"/>
  <c r="Y70" i="18"/>
  <c r="V70" i="18"/>
  <c r="B70" i="18"/>
  <c r="Y69" i="18"/>
  <c r="V69" i="18"/>
  <c r="B69" i="18"/>
  <c r="Y68" i="18"/>
  <c r="V68" i="18"/>
  <c r="B68" i="18"/>
  <c r="Y67" i="18"/>
  <c r="V67" i="18"/>
  <c r="B67" i="18"/>
  <c r="Y66" i="18"/>
  <c r="V66" i="18"/>
  <c r="B66" i="18"/>
  <c r="Y65" i="18"/>
  <c r="V65" i="18"/>
  <c r="B65" i="18"/>
  <c r="Y64" i="18"/>
  <c r="V64" i="18"/>
  <c r="B64" i="18"/>
  <c r="Y63" i="18"/>
  <c r="V63" i="18"/>
  <c r="B63" i="18"/>
  <c r="Y62" i="18"/>
  <c r="V62" i="18"/>
  <c r="B62" i="18"/>
  <c r="Y61" i="18"/>
  <c r="V61" i="18"/>
  <c r="B61" i="18"/>
  <c r="Y60" i="18"/>
  <c r="V60" i="18"/>
  <c r="B60" i="18"/>
  <c r="Y59" i="18"/>
  <c r="V59" i="18"/>
  <c r="B59" i="18"/>
  <c r="Y58" i="18"/>
  <c r="V58" i="18"/>
  <c r="B58" i="18"/>
  <c r="Y57" i="18"/>
  <c r="V57" i="18"/>
  <c r="L57" i="18"/>
  <c r="B57" i="18"/>
  <c r="Y56" i="18"/>
  <c r="V56" i="18"/>
  <c r="L56" i="18"/>
  <c r="B56" i="18"/>
  <c r="Y55" i="18"/>
  <c r="V55" i="18"/>
  <c r="L55" i="18"/>
  <c r="B55" i="18"/>
  <c r="Y54" i="18"/>
  <c r="V54" i="18"/>
  <c r="L54" i="18"/>
  <c r="B54" i="18"/>
  <c r="Y53" i="18"/>
  <c r="V53" i="18"/>
  <c r="L53" i="18"/>
  <c r="B53" i="18"/>
  <c r="Y52" i="18"/>
  <c r="V52" i="18"/>
  <c r="L52" i="18"/>
  <c r="B52" i="18"/>
  <c r="Y51" i="18"/>
  <c r="V51" i="18"/>
  <c r="L51" i="18"/>
  <c r="B51" i="18"/>
  <c r="Y50" i="18"/>
  <c r="V50" i="18"/>
  <c r="L50" i="18"/>
  <c r="B50" i="18"/>
  <c r="Y49" i="18"/>
  <c r="V49" i="18"/>
  <c r="L49" i="18"/>
  <c r="B49" i="18"/>
  <c r="Y48" i="18"/>
  <c r="V48" i="18"/>
  <c r="L48" i="18"/>
  <c r="B48" i="18"/>
  <c r="Y47" i="18"/>
  <c r="V47" i="18"/>
  <c r="L47" i="18"/>
  <c r="B47" i="18"/>
  <c r="Y46" i="18"/>
  <c r="V46" i="18"/>
  <c r="L46" i="18"/>
  <c r="B46" i="18"/>
  <c r="Y45" i="18"/>
  <c r="V45" i="18"/>
  <c r="L45" i="18"/>
  <c r="B45" i="18"/>
  <c r="Y44" i="18"/>
  <c r="V44" i="18"/>
  <c r="L44" i="18"/>
  <c r="B44" i="18"/>
  <c r="Y43" i="18"/>
  <c r="V43" i="18"/>
  <c r="L43" i="18"/>
  <c r="B43" i="18"/>
  <c r="Y42" i="18"/>
  <c r="V42" i="18"/>
  <c r="L42" i="18"/>
  <c r="B42" i="18"/>
  <c r="Y41" i="18"/>
  <c r="V41" i="18"/>
  <c r="L41" i="18"/>
  <c r="B41" i="18"/>
  <c r="Y40" i="18"/>
  <c r="V40" i="18"/>
  <c r="L40" i="18"/>
  <c r="B40" i="18"/>
  <c r="Y39" i="18"/>
  <c r="V39" i="18"/>
  <c r="L39" i="18"/>
  <c r="B39" i="18"/>
  <c r="Y38" i="18"/>
  <c r="V38" i="18"/>
  <c r="R38" i="18"/>
  <c r="L38" i="18"/>
  <c r="B38" i="18"/>
  <c r="Y37" i="18"/>
  <c r="V37" i="18"/>
  <c r="R37" i="18"/>
  <c r="L37" i="18"/>
  <c r="B37" i="18"/>
  <c r="Y36" i="18"/>
  <c r="V36" i="18"/>
  <c r="R36" i="18"/>
  <c r="L36" i="18"/>
  <c r="B36" i="18"/>
  <c r="Y35" i="18"/>
  <c r="V35" i="18"/>
  <c r="R35" i="18"/>
  <c r="L35" i="18"/>
  <c r="B35" i="18"/>
  <c r="Y34" i="18"/>
  <c r="V34" i="18"/>
  <c r="R34" i="18"/>
  <c r="L34" i="18"/>
  <c r="B34" i="18"/>
  <c r="Y33" i="18"/>
  <c r="V33" i="18"/>
  <c r="R33" i="18"/>
  <c r="L33" i="18"/>
  <c r="B33" i="18"/>
  <c r="Y32" i="18"/>
  <c r="V32" i="18"/>
  <c r="R32" i="18"/>
  <c r="L32" i="18"/>
  <c r="B32" i="18"/>
  <c r="Y31" i="18"/>
  <c r="V31" i="18"/>
  <c r="R31" i="18"/>
  <c r="L31" i="18"/>
  <c r="B31" i="18"/>
  <c r="Y30" i="18"/>
  <c r="V30" i="18"/>
  <c r="R30" i="18"/>
  <c r="L30" i="18"/>
  <c r="B30" i="18"/>
  <c r="Y29" i="18"/>
  <c r="V29" i="18"/>
  <c r="R29" i="18"/>
  <c r="L29" i="18"/>
  <c r="B29" i="18"/>
  <c r="Y28" i="18"/>
  <c r="V28" i="18"/>
  <c r="R28" i="18"/>
  <c r="L28" i="18"/>
  <c r="B28" i="18"/>
  <c r="Y27" i="18"/>
  <c r="V27" i="18"/>
  <c r="R27" i="18"/>
  <c r="L27" i="18"/>
  <c r="B27" i="18"/>
  <c r="Y26" i="18"/>
  <c r="V26" i="18"/>
  <c r="R26" i="18"/>
  <c r="L26" i="18"/>
  <c r="B26" i="18"/>
  <c r="Y25" i="18"/>
  <c r="V25" i="18"/>
  <c r="R25" i="18"/>
  <c r="L25" i="18"/>
  <c r="B25" i="18"/>
  <c r="Y24" i="18"/>
  <c r="V24" i="18"/>
  <c r="R24" i="18"/>
  <c r="L24" i="18"/>
  <c r="B24" i="18"/>
  <c r="Y23" i="18"/>
  <c r="V23" i="18"/>
  <c r="R23" i="18"/>
  <c r="L23" i="18"/>
  <c r="B23" i="18"/>
  <c r="Y22" i="18"/>
  <c r="V22" i="18"/>
  <c r="R22" i="18"/>
  <c r="L22" i="18"/>
  <c r="B22" i="18"/>
  <c r="Y21" i="18"/>
  <c r="V21" i="18"/>
  <c r="R21" i="18"/>
  <c r="L21" i="18"/>
  <c r="B21" i="18"/>
  <c r="Y20" i="18"/>
  <c r="V20" i="18"/>
  <c r="R20" i="18"/>
  <c r="L20" i="18"/>
  <c r="B20" i="18"/>
  <c r="Y19" i="18"/>
  <c r="V19" i="18"/>
  <c r="R19" i="18"/>
  <c r="L19" i="18"/>
  <c r="B19" i="18"/>
  <c r="Y18" i="18"/>
  <c r="V18" i="18"/>
  <c r="R18" i="18"/>
  <c r="L18" i="18"/>
  <c r="B18" i="18"/>
  <c r="Y17" i="18"/>
  <c r="V17" i="18"/>
  <c r="R17" i="18"/>
  <c r="L17" i="18"/>
  <c r="B17" i="18"/>
  <c r="Y16" i="18"/>
  <c r="V16" i="18"/>
  <c r="R16" i="18"/>
  <c r="L16" i="18"/>
  <c r="B16" i="18"/>
  <c r="Y15" i="18"/>
  <c r="V15" i="18"/>
  <c r="R15" i="18"/>
  <c r="L15" i="18"/>
  <c r="B15" i="18"/>
  <c r="Y14" i="18"/>
  <c r="V14" i="18"/>
  <c r="R14" i="18"/>
  <c r="L14" i="18"/>
  <c r="B14" i="18"/>
  <c r="Y13" i="18"/>
  <c r="V13" i="18"/>
  <c r="R13" i="18"/>
  <c r="L13" i="18"/>
  <c r="B13" i="18"/>
  <c r="Y12" i="18"/>
  <c r="V12" i="18"/>
  <c r="R12" i="18"/>
  <c r="L12" i="18"/>
  <c r="B12" i="18"/>
  <c r="Y11" i="18"/>
  <c r="V11" i="18"/>
  <c r="R11" i="18"/>
  <c r="L11" i="18"/>
  <c r="B11" i="18"/>
  <c r="Y10" i="18"/>
  <c r="V10" i="18"/>
  <c r="R10" i="18"/>
  <c r="L10" i="18"/>
  <c r="B10" i="18"/>
  <c r="Y9" i="18"/>
  <c r="V9" i="18"/>
  <c r="R9" i="18"/>
  <c r="L9" i="18"/>
  <c r="B9" i="18"/>
  <c r="Y8" i="18"/>
  <c r="V8" i="18"/>
  <c r="R8" i="18"/>
  <c r="L8" i="18"/>
  <c r="B8" i="18"/>
  <c r="Y7" i="18"/>
  <c r="R7" i="18"/>
  <c r="L7" i="18"/>
  <c r="B7" i="18"/>
  <c r="Y6" i="18"/>
  <c r="R6" i="18"/>
  <c r="L6" i="18"/>
  <c r="B6" i="18"/>
  <c r="Y5" i="18"/>
  <c r="R5" i="18"/>
  <c r="L5" i="18"/>
  <c r="B5" i="18"/>
  <c r="Y4" i="18"/>
  <c r="R4" i="18"/>
  <c r="L4" i="18"/>
  <c r="B4" i="18"/>
  <c r="C2" i="18" s="1"/>
  <c r="Y3" i="18"/>
  <c r="Z2" i="18" s="1"/>
  <c r="R3" i="18"/>
  <c r="L3" i="18"/>
  <c r="M2" i="18" s="1"/>
  <c r="B3" i="18"/>
  <c r="AB2" i="18"/>
  <c r="AA2" i="18"/>
  <c r="O2" i="18"/>
  <c r="N2" i="18"/>
  <c r="E2" i="18"/>
  <c r="D2" i="18"/>
  <c r="D3" i="17"/>
  <c r="C3" i="17"/>
  <c r="C2" i="17" s="1"/>
  <c r="J2" i="17" s="1"/>
  <c r="I2" i="17"/>
  <c r="H2" i="17"/>
  <c r="G2" i="17"/>
  <c r="F2" i="17"/>
  <c r="E2" i="17"/>
  <c r="D2" i="17"/>
  <c r="B4" i="16"/>
  <c r="B3" i="16"/>
  <c r="B2" i="16"/>
  <c r="D16" i="15"/>
  <c r="D14" i="15"/>
  <c r="D13" i="15"/>
  <c r="D3" i="15" s="1"/>
  <c r="D2" i="15" s="1"/>
  <c r="J2" i="15" s="1"/>
  <c r="K2" i="15" s="1"/>
  <c r="C3" i="15"/>
  <c r="I2" i="15"/>
  <c r="H2" i="15"/>
  <c r="G2" i="15"/>
  <c r="F2" i="15"/>
  <c r="E2" i="15"/>
  <c r="C2" i="15"/>
  <c r="D16" i="14"/>
  <c r="C16" i="14"/>
  <c r="D8" i="14"/>
  <c r="C8" i="14"/>
  <c r="D5" i="14"/>
  <c r="D3" i="14" s="1"/>
  <c r="D2" i="14" s="1"/>
  <c r="C5" i="14"/>
  <c r="C3" i="14" s="1"/>
  <c r="C2" i="14" s="1"/>
  <c r="J2" i="14" s="1"/>
  <c r="I2" i="14"/>
  <c r="H2" i="14"/>
  <c r="G2" i="14"/>
  <c r="F2" i="14"/>
  <c r="E2" i="14"/>
  <c r="D26" i="13"/>
  <c r="D19" i="13"/>
  <c r="D16" i="13"/>
  <c r="D13" i="13"/>
  <c r="C13" i="13"/>
  <c r="D12" i="13"/>
  <c r="C12" i="13"/>
  <c r="D10" i="13"/>
  <c r="D3" i="13" s="1"/>
  <c r="D2" i="13" s="1"/>
  <c r="C10" i="13"/>
  <c r="C3" i="13" s="1"/>
  <c r="C2" i="13" s="1"/>
  <c r="J2" i="13" s="1"/>
  <c r="I2" i="13"/>
  <c r="H2" i="13"/>
  <c r="G2" i="13"/>
  <c r="F2" i="13"/>
  <c r="E2" i="13"/>
  <c r="D19" i="11"/>
  <c r="C19" i="11"/>
  <c r="C3" i="11" s="1"/>
  <c r="C2" i="11" s="1"/>
  <c r="D15" i="11"/>
  <c r="D3" i="11" s="1"/>
  <c r="D2" i="11" s="1"/>
  <c r="C15" i="11"/>
  <c r="I2" i="11"/>
  <c r="H2" i="11"/>
  <c r="G2" i="11"/>
  <c r="F2" i="11"/>
  <c r="E2" i="11"/>
  <c r="D20" i="10"/>
  <c r="D14" i="10"/>
  <c r="C14" i="10"/>
  <c r="D7" i="10"/>
  <c r="D3" i="10" s="1"/>
  <c r="D2" i="10" s="1"/>
  <c r="C7" i="10"/>
  <c r="C3" i="10" s="1"/>
  <c r="C2" i="10" s="1"/>
  <c r="I2" i="10"/>
  <c r="H2" i="10"/>
  <c r="G2" i="10"/>
  <c r="F2" i="10"/>
  <c r="E2" i="10"/>
  <c r="D32" i="9"/>
  <c r="C32" i="9"/>
  <c r="D25" i="9"/>
  <c r="C25" i="9"/>
  <c r="C3" i="9" s="1"/>
  <c r="C2" i="9" s="1"/>
  <c r="D24" i="9"/>
  <c r="D11" i="9"/>
  <c r="D3" i="9" s="1"/>
  <c r="D2" i="9" s="1"/>
  <c r="C11" i="9"/>
  <c r="I2" i="9"/>
  <c r="H2" i="9"/>
  <c r="G2" i="9"/>
  <c r="F2" i="9"/>
  <c r="E2" i="9"/>
  <c r="I35" i="8"/>
  <c r="I34" i="8"/>
  <c r="I2" i="8" s="1"/>
  <c r="D3" i="8"/>
  <c r="D2" i="8" s="1"/>
  <c r="C3" i="8"/>
  <c r="C2" i="8" s="1"/>
  <c r="J2" i="8" s="1"/>
  <c r="H2" i="8"/>
  <c r="G2" i="8"/>
  <c r="F2" i="8"/>
  <c r="E2" i="8"/>
  <c r="D17" i="7"/>
  <c r="C17" i="7"/>
  <c r="D16" i="7"/>
  <c r="C16" i="7"/>
  <c r="D3" i="7"/>
  <c r="D2" i="7" s="1"/>
  <c r="C3" i="7"/>
  <c r="C2" i="7" s="1"/>
  <c r="J2" i="7" s="1"/>
  <c r="I2" i="7"/>
  <c r="H2" i="7"/>
  <c r="G2" i="7"/>
  <c r="F2" i="7"/>
  <c r="E2" i="7"/>
  <c r="D12" i="6"/>
  <c r="D3" i="6"/>
  <c r="C3" i="6"/>
  <c r="I2" i="6"/>
  <c r="H2" i="6"/>
  <c r="G2" i="6"/>
  <c r="F2" i="6"/>
  <c r="E2" i="6"/>
  <c r="D2" i="6"/>
  <c r="C2" i="6"/>
  <c r="J2" i="6" s="1"/>
  <c r="L3" i="6" s="1"/>
  <c r="D3" i="5"/>
  <c r="D2" i="5" s="1"/>
  <c r="C3" i="5"/>
  <c r="C2" i="5" s="1"/>
  <c r="M2" i="5"/>
  <c r="I2" i="5"/>
  <c r="H2" i="5"/>
  <c r="G2" i="5"/>
  <c r="F2" i="5"/>
  <c r="E2" i="5"/>
  <c r="D3" i="4"/>
  <c r="D2" i="4" s="1"/>
  <c r="C3" i="4"/>
  <c r="C2" i="4" s="1"/>
  <c r="J2" i="4" s="1"/>
  <c r="I2" i="4"/>
  <c r="H2" i="4"/>
  <c r="G2" i="4"/>
  <c r="F2" i="4"/>
  <c r="E2" i="4"/>
  <c r="G65" i="3"/>
  <c r="D65" i="3"/>
  <c r="C64" i="3"/>
  <c r="C65" i="3" s="1"/>
  <c r="B64" i="3"/>
  <c r="B65" i="3" s="1"/>
  <c r="D23" i="2"/>
  <c r="D20" i="2"/>
  <c r="D18" i="2"/>
  <c r="D17" i="2"/>
  <c r="C17" i="2"/>
  <c r="C18" i="2" s="1"/>
  <c r="C20" i="2" s="1"/>
  <c r="B17" i="2"/>
  <c r="B18" i="2" s="1"/>
  <c r="B20" i="2" s="1"/>
  <c r="F20" i="2" s="1"/>
  <c r="J2" i="19" l="1"/>
  <c r="J2" i="9"/>
  <c r="J2" i="11"/>
  <c r="H65" i="3"/>
  <c r="J2" i="5"/>
  <c r="J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 Jerry C</author>
  </authors>
  <commentList>
    <comment ref="D19" authorId="0" shapeId="0" xr:uid="{00000000-0006-0000-0100-000001000000}">
      <text>
        <r>
          <rPr>
            <b/>
            <sz val="9"/>
            <rFont val="Tahoma"/>
            <family val="2"/>
          </rPr>
          <t>ZHANG Jerry C:</t>
        </r>
        <r>
          <rPr>
            <sz val="9"/>
            <rFont val="Tahoma"/>
            <family val="2"/>
          </rPr>
          <t xml:space="preserve">
4</t>
        </r>
        <r>
          <rPr>
            <sz val="9"/>
            <rFont val="宋体"/>
            <charset val="134"/>
          </rPr>
          <t>月还款应为</t>
        </r>
        <r>
          <rPr>
            <sz val="9"/>
            <rFont val="Tahoma"/>
            <family val="2"/>
          </rPr>
          <t>36870</t>
        </r>
        <r>
          <rPr>
            <sz val="9"/>
            <rFont val="宋体"/>
            <charset val="134"/>
          </rPr>
          <t>减掉</t>
        </r>
        <r>
          <rPr>
            <sz val="9"/>
            <rFont val="Tahoma"/>
            <family val="2"/>
          </rPr>
          <t>14520</t>
        </r>
        <r>
          <rPr>
            <sz val="9"/>
            <rFont val="宋体"/>
            <charset val="134"/>
          </rPr>
          <t>，账单为</t>
        </r>
        <r>
          <rPr>
            <sz val="9"/>
            <rFont val="Tahoma"/>
            <family val="2"/>
          </rPr>
          <t>22350</t>
        </r>
        <r>
          <rPr>
            <sz val="9"/>
            <rFont val="宋体"/>
            <charset val="134"/>
          </rPr>
          <t>，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charset val="134"/>
          </rPr>
          <t>杜鹏</t>
        </r>
        <r>
          <rPr>
            <sz val="9"/>
            <rFont val="Tahoma"/>
            <family val="2"/>
          </rPr>
          <t>30000</t>
        </r>
        <r>
          <rPr>
            <sz val="9"/>
            <rFont val="宋体"/>
            <charset val="134"/>
          </rPr>
          <t>，相当于</t>
        </r>
        <r>
          <rPr>
            <sz val="9"/>
            <rFont val="Tahoma"/>
            <family val="2"/>
          </rPr>
          <t>52350</t>
        </r>
      </text>
    </comment>
    <comment ref="F20" authorId="0" shapeId="0" xr:uid="{00000000-0006-0000-0100-000002000000}">
      <text>
        <r>
          <rPr>
            <b/>
            <sz val="9"/>
            <rFont val="Tahoma"/>
            <family val="2"/>
          </rPr>
          <t>ZHANG Jerry C: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相当于欠我</t>
        </r>
        <r>
          <rPr>
            <sz val="9"/>
            <rFont val="Tahoma"/>
            <family val="2"/>
          </rPr>
          <t xml:space="preserve">15355
</t>
        </r>
      </text>
    </comment>
    <comment ref="D25" authorId="0" shapeId="0" xr:uid="{00000000-0006-0000-0100-000003000000}">
      <text>
        <r>
          <rPr>
            <b/>
            <sz val="9"/>
            <rFont val="Tahoma"/>
            <family val="2"/>
          </rPr>
          <t>ZHANG Jerry C: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已在</t>
        </r>
        <r>
          <rPr>
            <sz val="9"/>
            <rFont val="Tahoma"/>
            <family val="2"/>
          </rPr>
          <t>4</t>
        </r>
        <r>
          <rPr>
            <sz val="9"/>
            <rFont val="宋体"/>
            <charset val="134"/>
          </rPr>
          <t>月账单里减掉</t>
        </r>
        <r>
          <rPr>
            <sz val="9"/>
            <rFont val="Tahoma"/>
            <family val="2"/>
          </rPr>
          <t>14520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JerryZhang</author>
  </authors>
  <commentList>
    <comment ref="L3" authorId="0" shapeId="0" xr:uid="{00000000-0006-0000-0500-000001000000}">
      <text>
        <r>
          <rPr>
            <b/>
            <sz val="9"/>
            <rFont val="宋体"/>
            <charset val="134"/>
          </rPr>
          <t>JerryZhang:</t>
        </r>
        <r>
          <rPr>
            <sz val="9"/>
            <rFont val="宋体"/>
            <charset val="134"/>
          </rPr>
          <t xml:space="preserve">
取走10000给你，剩下4935我拿用了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JerryZhang</author>
  </authors>
  <commentList>
    <comment ref="I11" authorId="0" shapeId="0" xr:uid="{00000000-0006-0000-0600-000001000000}">
      <text>
        <r>
          <rPr>
            <b/>
            <sz val="9"/>
            <rFont val="宋体"/>
            <charset val="134"/>
          </rPr>
          <t>JerryZhang:</t>
        </r>
        <r>
          <rPr>
            <sz val="9"/>
            <rFont val="宋体"/>
            <charset val="134"/>
          </rPr>
          <t xml:space="preserve">
上个月我拿走的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JerryZhang</author>
  </authors>
  <commentList>
    <comment ref="I11" authorId="0" shapeId="0" xr:uid="{00000000-0006-0000-0700-000001000000}">
      <text>
        <r>
          <rPr>
            <b/>
            <sz val="9"/>
            <rFont val="宋体"/>
            <charset val="134"/>
          </rPr>
          <t>JerryZhang:</t>
        </r>
        <r>
          <rPr>
            <sz val="9"/>
            <rFont val="宋体"/>
            <charset val="134"/>
          </rPr>
          <t xml:space="preserve">
上个月我拿走的</t>
        </r>
      </text>
    </comment>
  </commentList>
</comments>
</file>

<file path=xl/sharedStrings.xml><?xml version="1.0" encoding="utf-8"?>
<sst xmlns="http://schemas.openxmlformats.org/spreadsheetml/2006/main" count="247" uniqueCount="59">
  <si>
    <t>TEAM</t>
  </si>
  <si>
    <t>LAB</t>
  </si>
  <si>
    <t>默认D不能用</t>
  </si>
  <si>
    <t>kingkong</t>
  </si>
  <si>
    <t>qa22a</t>
  </si>
  <si>
    <t>qa22b</t>
  </si>
  <si>
    <t>qa22c</t>
  </si>
  <si>
    <t>qa22d</t>
  </si>
  <si>
    <t>qa25a</t>
  </si>
  <si>
    <t>Panda</t>
  </si>
  <si>
    <t>qa24a</t>
  </si>
  <si>
    <t>qa24b</t>
  </si>
  <si>
    <t>qa24c</t>
  </si>
  <si>
    <t>qa24d</t>
  </si>
  <si>
    <t>qa25b</t>
  </si>
  <si>
    <t>辛巴</t>
  </si>
  <si>
    <t>qa23a</t>
  </si>
  <si>
    <t>qa23b</t>
  </si>
  <si>
    <t>qa23c</t>
  </si>
  <si>
    <t>qa23d</t>
  </si>
  <si>
    <t>qa25c</t>
  </si>
  <si>
    <t>Landy</t>
  </si>
  <si>
    <t>qa25d</t>
  </si>
  <si>
    <t>Francis</t>
  </si>
  <si>
    <t>Barack</t>
  </si>
  <si>
    <t>Jerry</t>
  </si>
  <si>
    <t>Alice</t>
  </si>
  <si>
    <t>Lisa</t>
  </si>
  <si>
    <t>二月</t>
  </si>
  <si>
    <t>三月</t>
  </si>
  <si>
    <t>四月</t>
  </si>
  <si>
    <t>一月</t>
  </si>
  <si>
    <t>总计</t>
  </si>
  <si>
    <t>刷卡合计</t>
  </si>
  <si>
    <t>还款</t>
  </si>
  <si>
    <t>剩余</t>
  </si>
  <si>
    <t>杜鹏</t>
  </si>
  <si>
    <t>我借</t>
  </si>
  <si>
    <t>至于为什么减掉14520， 不减掉会有手续费的</t>
  </si>
  <si>
    <t>招商</t>
  </si>
  <si>
    <t>中信</t>
  </si>
  <si>
    <t>转账</t>
  </si>
  <si>
    <t>利息</t>
  </si>
  <si>
    <t>上次结算</t>
  </si>
  <si>
    <t>结算</t>
  </si>
  <si>
    <t>转我</t>
  </si>
  <si>
    <t>总刷卡量</t>
  </si>
  <si>
    <t>系数0.994</t>
  </si>
  <si>
    <t xml:space="preserve"> </t>
  </si>
  <si>
    <t>借款</t>
  </si>
  <si>
    <t>总计核算</t>
  </si>
  <si>
    <t xml:space="preserve">日期 </t>
  </si>
  <si>
    <t>备注</t>
  </si>
  <si>
    <t>还款相当于我借给你的，为负数（-）；
刷卡相当于你借给我的，为正数（+）；多刷出来我用的相当于你借给我的，为正数（+）；结算为正数（+），代表你借给我的；结算为负数（-），代表我借给你的</t>
  </si>
  <si>
    <t>备注 清账</t>
  </si>
  <si>
    <t>AVERAGE</t>
  </si>
  <si>
    <t>MAX</t>
  </si>
  <si>
    <t>MIN</t>
  </si>
  <si>
    <t>招行2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</si>
</sst>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strike/>
      <sz val="11"/>
      <color rgb="FF00B050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0" xfId="0" applyFont="1">
      <alignment vertical="center"/>
    </xf>
    <xf numFmtId="14" fontId="1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K17" sqref="K17"/>
    </sheetView>
  </sheetViews>
  <sheetFormatPr defaultColWidth="9" defaultRowHeight="14" x14ac:dyDescent="0.25"/>
  <cols>
    <col min="2" max="2" width="10.26953125" customWidth="1"/>
    <col min="5" max="5" width="11.26953125" customWidth="1"/>
  </cols>
  <sheetData>
    <row r="1" spans="1:6" x14ac:dyDescent="0.25">
      <c r="A1" t="s">
        <v>0</v>
      </c>
      <c r="B1" t="s">
        <v>1</v>
      </c>
      <c r="E1" t="s">
        <v>2</v>
      </c>
    </row>
    <row r="2" spans="1:6" x14ac:dyDescent="0.25">
      <c r="A2" t="s">
        <v>3</v>
      </c>
      <c r="B2" t="s">
        <v>4</v>
      </c>
      <c r="C2" t="s">
        <v>5</v>
      </c>
      <c r="D2" s="10" t="s">
        <v>6</v>
      </c>
      <c r="E2" s="11" t="s">
        <v>7</v>
      </c>
      <c r="F2" t="s">
        <v>8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s="11" t="s">
        <v>13</v>
      </c>
      <c r="F3" t="s">
        <v>14</v>
      </c>
    </row>
    <row r="4" spans="1:6" x14ac:dyDescent="0.25">
      <c r="A4" t="s">
        <v>15</v>
      </c>
      <c r="B4" t="s">
        <v>16</v>
      </c>
      <c r="C4" t="s">
        <v>17</v>
      </c>
      <c r="D4" t="s">
        <v>18</v>
      </c>
      <c r="E4" s="11" t="s">
        <v>19</v>
      </c>
      <c r="F4" t="s">
        <v>20</v>
      </c>
    </row>
    <row r="8" spans="1:6" x14ac:dyDescent="0.25">
      <c r="A8" t="s">
        <v>21</v>
      </c>
      <c r="B8" t="s">
        <v>22</v>
      </c>
    </row>
    <row r="9" spans="1:6" x14ac:dyDescent="0.25">
      <c r="A9" t="s">
        <v>23</v>
      </c>
      <c r="B9" s="12" t="s">
        <v>6</v>
      </c>
    </row>
    <row r="14" spans="1:6" x14ac:dyDescent="0.25">
      <c r="A14" t="s">
        <v>24</v>
      </c>
      <c r="B14" t="s">
        <v>25</v>
      </c>
      <c r="C14" t="s">
        <v>26</v>
      </c>
      <c r="E14" t="s">
        <v>27</v>
      </c>
    </row>
    <row r="15" spans="1:6" ht="20.25" customHeight="1" x14ac:dyDescent="0.25">
      <c r="A15" t="s">
        <v>10</v>
      </c>
      <c r="B15" t="s">
        <v>11</v>
      </c>
      <c r="C15" t="s">
        <v>12</v>
      </c>
      <c r="D15" s="11" t="s">
        <v>13</v>
      </c>
      <c r="E15" t="s">
        <v>14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0"/>
  <sheetViews>
    <sheetView workbookViewId="0">
      <selection activeCell="J23" sqref="A1:XFD1048576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5" max="6" width="5.08984375" customWidth="1"/>
    <col min="7" max="7" width="8.90625" customWidth="1"/>
    <col min="8" max="8" width="10.36328125"/>
    <col min="9" max="9" width="9.36328125"/>
    <col min="12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spans="1:13" ht="23" customHeight="1" x14ac:dyDescent="0.25">
      <c r="A2" t="s">
        <v>50</v>
      </c>
      <c r="C2" s="2">
        <f>C3*0.994</f>
        <v>30620.965199999999</v>
      </c>
      <c r="D2" s="2">
        <f>D3*0.994</f>
        <v>49023.185399999995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-79877.100000000006</v>
      </c>
      <c r="I2">
        <f t="shared" si="0"/>
        <v>220</v>
      </c>
      <c r="J2">
        <f>SUM(C2:I2)</f>
        <v>-12.949400000012247</v>
      </c>
      <c r="M2" s="14" t="s">
        <v>53</v>
      </c>
    </row>
    <row r="3" spans="1:13" ht="23" customHeight="1" x14ac:dyDescent="0.25">
      <c r="A3" t="s">
        <v>32</v>
      </c>
      <c r="C3">
        <f>SUM(C5:C36)</f>
        <v>30805.8</v>
      </c>
      <c r="D3">
        <f>SUM(D5:D36)</f>
        <v>49319.1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43482</v>
      </c>
      <c r="C5">
        <v>4325</v>
      </c>
      <c r="D5">
        <v>6325</v>
      </c>
      <c r="I5">
        <v>220</v>
      </c>
      <c r="M5" s="13"/>
    </row>
    <row r="6" spans="1:13" x14ac:dyDescent="0.25">
      <c r="A6" s="3">
        <v>43483</v>
      </c>
      <c r="M6" s="13"/>
    </row>
    <row r="7" spans="1:13" x14ac:dyDescent="0.25">
      <c r="A7" s="3">
        <v>43484</v>
      </c>
      <c r="C7">
        <f>365.2+836</f>
        <v>1201.2</v>
      </c>
      <c r="D7">
        <f>365.2+836</f>
        <v>1201.2</v>
      </c>
      <c r="M7" s="13"/>
    </row>
    <row r="8" spans="1:13" x14ac:dyDescent="0.25">
      <c r="A8" s="3">
        <v>43485</v>
      </c>
      <c r="C8">
        <v>320</v>
      </c>
      <c r="D8">
        <v>320</v>
      </c>
      <c r="M8" s="13"/>
    </row>
    <row r="9" spans="1:13" x14ac:dyDescent="0.25">
      <c r="A9" s="3">
        <v>43486</v>
      </c>
      <c r="C9">
        <v>4136</v>
      </c>
      <c r="D9">
        <v>4136</v>
      </c>
      <c r="M9" s="13"/>
    </row>
    <row r="10" spans="1:13" x14ac:dyDescent="0.25">
      <c r="A10" s="3">
        <v>43487</v>
      </c>
      <c r="C10">
        <v>4520</v>
      </c>
      <c r="D10">
        <v>4520</v>
      </c>
      <c r="M10" s="13"/>
    </row>
    <row r="11" spans="1:13" x14ac:dyDescent="0.25">
      <c r="A11" s="3">
        <v>43488</v>
      </c>
      <c r="C11">
        <v>0</v>
      </c>
      <c r="D11">
        <v>0</v>
      </c>
      <c r="M11" s="13"/>
    </row>
    <row r="12" spans="1:13" x14ac:dyDescent="0.25">
      <c r="A12" s="3">
        <v>43489</v>
      </c>
      <c r="C12">
        <v>965</v>
      </c>
      <c r="D12">
        <v>965</v>
      </c>
      <c r="M12" s="13"/>
    </row>
    <row r="13" spans="1:13" x14ac:dyDescent="0.25">
      <c r="A13" s="3">
        <v>43490</v>
      </c>
      <c r="C13">
        <v>4150</v>
      </c>
      <c r="D13">
        <v>4150</v>
      </c>
      <c r="M13" s="13"/>
    </row>
    <row r="14" spans="1:13" x14ac:dyDescent="0.25">
      <c r="A14" s="3">
        <v>43491</v>
      </c>
      <c r="C14">
        <f>315.6+475</f>
        <v>790.6</v>
      </c>
      <c r="D14">
        <f>315.6+475</f>
        <v>790.6</v>
      </c>
      <c r="M14" s="13"/>
    </row>
    <row r="15" spans="1:13" x14ac:dyDescent="0.25">
      <c r="A15" s="3">
        <v>43492</v>
      </c>
      <c r="C15">
        <v>327</v>
      </c>
      <c r="D15">
        <v>327</v>
      </c>
      <c r="M15" s="13"/>
    </row>
    <row r="16" spans="1:13" x14ac:dyDescent="0.25">
      <c r="A16" s="3">
        <v>43493</v>
      </c>
      <c r="C16">
        <v>4476</v>
      </c>
      <c r="D16">
        <v>4476</v>
      </c>
      <c r="M16" s="13"/>
    </row>
    <row r="17" spans="1:13" x14ac:dyDescent="0.25">
      <c r="A17" s="3">
        <v>43494</v>
      </c>
      <c r="C17">
        <v>0</v>
      </c>
      <c r="D17">
        <v>615.29999999999995</v>
      </c>
      <c r="M17" s="13"/>
    </row>
    <row r="18" spans="1:13" x14ac:dyDescent="0.25">
      <c r="A18" s="3">
        <v>43495</v>
      </c>
      <c r="D18">
        <v>6132</v>
      </c>
      <c r="M18" s="13"/>
    </row>
    <row r="19" spans="1:13" x14ac:dyDescent="0.25">
      <c r="A19" s="3">
        <v>43496</v>
      </c>
      <c r="D19">
        <v>214</v>
      </c>
      <c r="M19" s="13"/>
    </row>
    <row r="20" spans="1:13" x14ac:dyDescent="0.25">
      <c r="A20" s="3">
        <v>43497</v>
      </c>
      <c r="D20">
        <f>336+6215</f>
        <v>6551</v>
      </c>
      <c r="M20" s="13"/>
    </row>
    <row r="21" spans="1:13" x14ac:dyDescent="0.25">
      <c r="A21" s="3">
        <v>43498</v>
      </c>
      <c r="M21" s="13"/>
    </row>
    <row r="22" spans="1:13" x14ac:dyDescent="0.25">
      <c r="A22" s="3">
        <v>43499</v>
      </c>
      <c r="H22">
        <v>-40000</v>
      </c>
      <c r="M22" s="13"/>
    </row>
    <row r="23" spans="1:13" x14ac:dyDescent="0.25">
      <c r="A23" s="3">
        <v>43500</v>
      </c>
      <c r="M23" s="13"/>
    </row>
    <row r="24" spans="1:13" x14ac:dyDescent="0.25">
      <c r="A24" s="3">
        <v>43501</v>
      </c>
      <c r="H24">
        <v>-39877.1</v>
      </c>
      <c r="M24" s="13"/>
    </row>
    <row r="25" spans="1:13" x14ac:dyDescent="0.25">
      <c r="A25" s="3">
        <v>43502</v>
      </c>
      <c r="M25" s="13"/>
    </row>
    <row r="26" spans="1:13" x14ac:dyDescent="0.25">
      <c r="A26" s="3">
        <v>43503</v>
      </c>
      <c r="C26">
        <v>4025</v>
      </c>
      <c r="D26">
        <v>7026</v>
      </c>
      <c r="M26" s="13"/>
    </row>
    <row r="27" spans="1:13" x14ac:dyDescent="0.25">
      <c r="A27" s="3">
        <v>43504</v>
      </c>
      <c r="M27" s="13"/>
    </row>
    <row r="28" spans="1:13" x14ac:dyDescent="0.25">
      <c r="A28" s="3">
        <v>43505</v>
      </c>
      <c r="M28" s="13"/>
    </row>
    <row r="29" spans="1:13" x14ac:dyDescent="0.25">
      <c r="A29" s="3">
        <v>43506</v>
      </c>
      <c r="M29" s="13"/>
    </row>
    <row r="30" spans="1:13" x14ac:dyDescent="0.25">
      <c r="A30" s="3">
        <v>43507</v>
      </c>
      <c r="M30" s="13"/>
    </row>
    <row r="31" spans="1:13" x14ac:dyDescent="0.25">
      <c r="A31" s="3">
        <v>43508</v>
      </c>
      <c r="M31" s="13"/>
    </row>
    <row r="32" spans="1:13" x14ac:dyDescent="0.25">
      <c r="A32" s="3">
        <v>43509</v>
      </c>
      <c r="C32">
        <v>810</v>
      </c>
      <c r="D32">
        <v>810</v>
      </c>
      <c r="M32" s="13"/>
    </row>
    <row r="33" spans="1:13" x14ac:dyDescent="0.25">
      <c r="A33" s="3">
        <v>43510</v>
      </c>
      <c r="C33">
        <v>485</v>
      </c>
      <c r="D33">
        <v>485</v>
      </c>
      <c r="M33" s="13"/>
    </row>
    <row r="34" spans="1:13" x14ac:dyDescent="0.25">
      <c r="A34" s="3">
        <v>43511</v>
      </c>
      <c r="M34" s="13"/>
    </row>
    <row r="35" spans="1:13" x14ac:dyDescent="0.25">
      <c r="A35" s="3">
        <v>43512</v>
      </c>
      <c r="C35">
        <v>275</v>
      </c>
      <c r="D35">
        <v>275</v>
      </c>
      <c r="M35" s="13"/>
    </row>
    <row r="36" spans="1:13" x14ac:dyDescent="0.25">
      <c r="A36" s="3">
        <v>43513</v>
      </c>
      <c r="M36" s="13"/>
    </row>
    <row r="37" spans="1:13" x14ac:dyDescent="0.25">
      <c r="M37" s="13"/>
    </row>
    <row r="38" spans="1:13" x14ac:dyDescent="0.25">
      <c r="M38" s="13"/>
    </row>
    <row r="39" spans="1:13" x14ac:dyDescent="0.25">
      <c r="M39" s="13"/>
    </row>
    <row r="40" spans="1:13" x14ac:dyDescent="0.25">
      <c r="M40" s="13"/>
    </row>
  </sheetData>
  <mergeCells count="1">
    <mergeCell ref="M2:M40"/>
  </mergeCells>
  <phoneticPr fontId="11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workbookViewId="0">
      <selection activeCell="J2" sqref="J2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5" max="6" width="5.08984375" customWidth="1"/>
    <col min="7" max="7" width="8.90625" customWidth="1"/>
    <col min="8" max="8" width="10.36328125"/>
    <col min="9" max="9" width="9.36328125"/>
    <col min="12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spans="1:13" ht="23" customHeight="1" x14ac:dyDescent="0.25">
      <c r="A2" t="s">
        <v>50</v>
      </c>
      <c r="C2" s="2">
        <f>C3*0.994</f>
        <v>40212.767</v>
      </c>
      <c r="D2" s="2">
        <f>D3*0.994</f>
        <v>47493.817000000003</v>
      </c>
      <c r="E2">
        <f>SUM(E5:E36)</f>
        <v>0</v>
      </c>
      <c r="F2">
        <f>SUM(F5:F36)</f>
        <v>0</v>
      </c>
      <c r="G2">
        <f>SUM(G5:G36)</f>
        <v>0</v>
      </c>
      <c r="H2">
        <f>SUM(H5:H36)</f>
        <v>-82504.070000000007</v>
      </c>
      <c r="I2">
        <f>SUM(I5:I36)</f>
        <v>-5271</v>
      </c>
      <c r="J2">
        <f>SUM(C2:I2)</f>
        <v>-68.486000000004424</v>
      </c>
      <c r="M2" s="14" t="s">
        <v>53</v>
      </c>
    </row>
    <row r="3" spans="1:13" ht="23" customHeight="1" x14ac:dyDescent="0.25">
      <c r="A3" t="s">
        <v>32</v>
      </c>
      <c r="C3">
        <f>SUM(C5:C36)</f>
        <v>40455.5</v>
      </c>
      <c r="D3">
        <f>SUM(D5:D36)</f>
        <v>47780.5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43513</v>
      </c>
      <c r="I5">
        <v>126</v>
      </c>
      <c r="M5" s="13"/>
    </row>
    <row r="6" spans="1:13" x14ac:dyDescent="0.25">
      <c r="A6" s="3">
        <v>43514</v>
      </c>
      <c r="C6">
        <v>732</v>
      </c>
      <c r="D6">
        <v>732</v>
      </c>
      <c r="I6">
        <v>535</v>
      </c>
      <c r="M6" s="13"/>
    </row>
    <row r="7" spans="1:13" x14ac:dyDescent="0.25">
      <c r="A7" s="3">
        <v>43515</v>
      </c>
      <c r="C7">
        <v>836</v>
      </c>
      <c r="D7">
        <v>836</v>
      </c>
      <c r="I7">
        <v>4120</v>
      </c>
      <c r="M7" s="13"/>
    </row>
    <row r="8" spans="1:13" x14ac:dyDescent="0.25">
      <c r="A8" s="3">
        <v>43516</v>
      </c>
      <c r="C8">
        <v>3146</v>
      </c>
      <c r="D8">
        <v>3146</v>
      </c>
      <c r="I8">
        <v>299</v>
      </c>
      <c r="M8" s="13"/>
    </row>
    <row r="9" spans="1:13" x14ac:dyDescent="0.25">
      <c r="A9" s="3">
        <v>43517</v>
      </c>
      <c r="C9">
        <v>4512</v>
      </c>
      <c r="D9">
        <v>4512</v>
      </c>
      <c r="I9">
        <v>126</v>
      </c>
      <c r="M9" s="13"/>
    </row>
    <row r="10" spans="1:13" x14ac:dyDescent="0.25">
      <c r="A10" s="3">
        <v>43518</v>
      </c>
      <c r="C10">
        <v>4317</v>
      </c>
      <c r="D10">
        <v>4317</v>
      </c>
      <c r="I10">
        <v>535</v>
      </c>
      <c r="M10" s="13"/>
    </row>
    <row r="11" spans="1:13" x14ac:dyDescent="0.25">
      <c r="A11" s="3">
        <v>43519</v>
      </c>
      <c r="C11">
        <v>154</v>
      </c>
      <c r="D11">
        <v>154</v>
      </c>
      <c r="M11" s="13"/>
    </row>
    <row r="12" spans="1:13" x14ac:dyDescent="0.25">
      <c r="A12" s="3">
        <v>43520</v>
      </c>
      <c r="C12">
        <v>4215</v>
      </c>
      <c r="D12">
        <v>4215</v>
      </c>
      <c r="M12" s="13"/>
    </row>
    <row r="13" spans="1:13" x14ac:dyDescent="0.25">
      <c r="A13" s="3">
        <v>43521</v>
      </c>
      <c r="C13">
        <v>855</v>
      </c>
      <c r="D13">
        <v>855</v>
      </c>
      <c r="M13" s="13"/>
    </row>
    <row r="14" spans="1:13" x14ac:dyDescent="0.25">
      <c r="A14" s="3">
        <v>43522</v>
      </c>
      <c r="C14">
        <v>0</v>
      </c>
      <c r="D14">
        <v>0</v>
      </c>
      <c r="M14" s="13"/>
    </row>
    <row r="15" spans="1:13" x14ac:dyDescent="0.25">
      <c r="A15" s="3">
        <v>43523</v>
      </c>
      <c r="C15">
        <f>373+4716</f>
        <v>5089</v>
      </c>
      <c r="D15">
        <f>373+4716</f>
        <v>5089</v>
      </c>
      <c r="M15" s="13"/>
    </row>
    <row r="16" spans="1:13" x14ac:dyDescent="0.25">
      <c r="A16" s="3">
        <v>43524</v>
      </c>
      <c r="C16">
        <v>5125</v>
      </c>
      <c r="D16">
        <v>5125</v>
      </c>
      <c r="M16" s="13"/>
    </row>
    <row r="17" spans="1:13" x14ac:dyDescent="0.25">
      <c r="A17" s="3">
        <v>43525</v>
      </c>
      <c r="C17">
        <v>0</v>
      </c>
      <c r="D17">
        <v>0</v>
      </c>
      <c r="M17" s="13"/>
    </row>
    <row r="18" spans="1:13" x14ac:dyDescent="0.25">
      <c r="A18" s="3">
        <v>43526</v>
      </c>
      <c r="C18">
        <v>5150</v>
      </c>
      <c r="D18">
        <v>5150</v>
      </c>
      <c r="M18" s="13"/>
    </row>
    <row r="19" spans="1:13" x14ac:dyDescent="0.25">
      <c r="A19" s="3">
        <v>43527</v>
      </c>
      <c r="C19">
        <f>123.5+5216</f>
        <v>5339.5</v>
      </c>
      <c r="D19">
        <f>123.5+5216</f>
        <v>5339.5</v>
      </c>
      <c r="M19" s="13"/>
    </row>
    <row r="20" spans="1:13" x14ac:dyDescent="0.25">
      <c r="A20" s="3">
        <v>43528</v>
      </c>
      <c r="C20">
        <v>0</v>
      </c>
      <c r="D20">
        <v>7325</v>
      </c>
      <c r="H20">
        <v>-35389.97</v>
      </c>
      <c r="M20" s="13"/>
    </row>
    <row r="21" spans="1:13" x14ac:dyDescent="0.25">
      <c r="A21" s="3">
        <v>43529</v>
      </c>
      <c r="C21">
        <v>0</v>
      </c>
      <c r="D21">
        <v>0</v>
      </c>
      <c r="H21">
        <v>-40000</v>
      </c>
      <c r="M21" s="13"/>
    </row>
    <row r="22" spans="1:13" x14ac:dyDescent="0.25">
      <c r="A22" s="3">
        <v>43530</v>
      </c>
      <c r="C22">
        <v>0</v>
      </c>
      <c r="D22">
        <v>0</v>
      </c>
      <c r="H22">
        <v>-7114.1</v>
      </c>
      <c r="M22" s="13"/>
    </row>
    <row r="23" spans="1:13" x14ac:dyDescent="0.25">
      <c r="A23" s="3">
        <v>43531</v>
      </c>
      <c r="C23">
        <v>0</v>
      </c>
      <c r="D23">
        <v>0</v>
      </c>
      <c r="I23">
        <v>-8800</v>
      </c>
      <c r="M23" s="13"/>
    </row>
    <row r="24" spans="1:13" x14ac:dyDescent="0.25">
      <c r="A24" s="3">
        <v>43532</v>
      </c>
      <c r="C24">
        <v>236</v>
      </c>
      <c r="D24">
        <v>236</v>
      </c>
      <c r="I24">
        <v>-2200</v>
      </c>
      <c r="M24" s="13"/>
    </row>
    <row r="25" spans="1:13" x14ac:dyDescent="0.25">
      <c r="A25" s="3">
        <v>43533</v>
      </c>
      <c r="C25">
        <v>436</v>
      </c>
      <c r="D25">
        <v>436</v>
      </c>
      <c r="I25">
        <v>-12</v>
      </c>
      <c r="M25" s="13"/>
    </row>
    <row r="26" spans="1:13" x14ac:dyDescent="0.25">
      <c r="A26" s="3">
        <v>43534</v>
      </c>
      <c r="C26">
        <v>0</v>
      </c>
      <c r="D26">
        <v>0</v>
      </c>
      <c r="M26" s="13"/>
    </row>
    <row r="27" spans="1:13" x14ac:dyDescent="0.25">
      <c r="A27" s="3">
        <v>43535</v>
      </c>
      <c r="C27">
        <v>0</v>
      </c>
      <c r="D27">
        <v>0</v>
      </c>
      <c r="M27" s="13"/>
    </row>
    <row r="28" spans="1:13" x14ac:dyDescent="0.25">
      <c r="A28" s="3">
        <v>43536</v>
      </c>
      <c r="C28">
        <v>0</v>
      </c>
      <c r="D28">
        <v>0</v>
      </c>
      <c r="M28" s="13"/>
    </row>
    <row r="29" spans="1:13" x14ac:dyDescent="0.25">
      <c r="A29" s="3">
        <v>43537</v>
      </c>
      <c r="M29" s="13"/>
    </row>
    <row r="30" spans="1:13" x14ac:dyDescent="0.25">
      <c r="A30" s="3">
        <v>43538</v>
      </c>
      <c r="M30" s="13"/>
    </row>
    <row r="31" spans="1:13" x14ac:dyDescent="0.25">
      <c r="A31" s="3">
        <v>43539</v>
      </c>
      <c r="M31" s="13"/>
    </row>
    <row r="32" spans="1:13" x14ac:dyDescent="0.25">
      <c r="A32" s="3">
        <v>43540</v>
      </c>
      <c r="M32" s="13"/>
    </row>
    <row r="33" spans="1:13" x14ac:dyDescent="0.25">
      <c r="A33" s="3">
        <v>43541</v>
      </c>
      <c r="C33">
        <v>313</v>
      </c>
      <c r="D33">
        <v>313</v>
      </c>
      <c r="M33" s="13"/>
    </row>
    <row r="34" spans="1:13" x14ac:dyDescent="0.25">
      <c r="A34" s="3">
        <v>43542</v>
      </c>
      <c r="M34" s="13"/>
    </row>
    <row r="35" spans="1:13" x14ac:dyDescent="0.25">
      <c r="A35" s="3">
        <v>43543</v>
      </c>
      <c r="M35" s="13"/>
    </row>
    <row r="36" spans="1:13" x14ac:dyDescent="0.25">
      <c r="A36" s="3">
        <v>43544</v>
      </c>
      <c r="M36" s="13"/>
    </row>
    <row r="37" spans="1:13" x14ac:dyDescent="0.25">
      <c r="M37" s="13"/>
    </row>
    <row r="38" spans="1:13" x14ac:dyDescent="0.25">
      <c r="M38" s="13"/>
    </row>
    <row r="39" spans="1:13" x14ac:dyDescent="0.25">
      <c r="M39" s="13"/>
    </row>
    <row r="40" spans="1:13" x14ac:dyDescent="0.25">
      <c r="M40" s="13"/>
    </row>
  </sheetData>
  <mergeCells count="1">
    <mergeCell ref="M2:M40"/>
  </mergeCells>
  <phoneticPr fontId="11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E10" sqref="E10"/>
    </sheetView>
  </sheetViews>
  <sheetFormatPr defaultColWidth="9" defaultRowHeight="14" x14ac:dyDescent="0.25"/>
  <sheetData>
    <row r="1" spans="1:1" x14ac:dyDescent="0.25">
      <c r="A1">
        <v>3182.4</v>
      </c>
    </row>
  </sheetData>
  <phoneticPr fontId="11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workbookViewId="0">
      <selection activeCell="J2" sqref="J2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5" max="6" width="5.08984375" customWidth="1"/>
    <col min="7" max="7" width="8.90625" customWidth="1"/>
    <col min="8" max="8" width="10.36328125"/>
    <col min="9" max="9" width="9.36328125"/>
    <col min="12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spans="1:13" ht="23" customHeight="1" x14ac:dyDescent="0.25">
      <c r="A2" t="s">
        <v>50</v>
      </c>
      <c r="C2" s="2">
        <f>C3*0.994</f>
        <v>23241.15136</v>
      </c>
      <c r="D2" s="2">
        <f>D3*0.994</f>
        <v>65304.696660000001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-88951.260000000009</v>
      </c>
      <c r="I2">
        <f t="shared" si="0"/>
        <v>-68</v>
      </c>
      <c r="J2">
        <f>SUM(C2:I2)</f>
        <v>-473.41198000000441</v>
      </c>
      <c r="M2" s="14" t="s">
        <v>53</v>
      </c>
    </row>
    <row r="3" spans="1:13" ht="23" customHeight="1" x14ac:dyDescent="0.25">
      <c r="A3" t="s">
        <v>32</v>
      </c>
      <c r="C3">
        <f>SUM(C5:C36)</f>
        <v>23381.439999999999</v>
      </c>
      <c r="D3">
        <f>SUM(D5:D36)</f>
        <v>65698.89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43541</v>
      </c>
      <c r="I5">
        <v>-68</v>
      </c>
      <c r="M5" s="13"/>
    </row>
    <row r="6" spans="1:13" x14ac:dyDescent="0.25">
      <c r="A6" s="3">
        <v>43542</v>
      </c>
      <c r="C6">
        <v>2145</v>
      </c>
      <c r="D6">
        <v>2145</v>
      </c>
      <c r="M6" s="13"/>
    </row>
    <row r="7" spans="1:13" x14ac:dyDescent="0.25">
      <c r="A7" s="3">
        <v>43543</v>
      </c>
      <c r="C7">
        <v>2370</v>
      </c>
      <c r="D7">
        <v>2370</v>
      </c>
      <c r="M7" s="13"/>
    </row>
    <row r="8" spans="1:13" x14ac:dyDescent="0.25">
      <c r="A8" s="3">
        <v>43544</v>
      </c>
      <c r="C8">
        <v>749</v>
      </c>
      <c r="D8">
        <v>749</v>
      </c>
      <c r="M8" s="13"/>
    </row>
    <row r="9" spans="1:13" x14ac:dyDescent="0.25">
      <c r="A9" s="3">
        <v>43545</v>
      </c>
      <c r="C9">
        <v>0</v>
      </c>
      <c r="D9">
        <v>4175</v>
      </c>
      <c r="M9" s="13"/>
    </row>
    <row r="10" spans="1:13" x14ac:dyDescent="0.25">
      <c r="A10" s="3">
        <v>43546</v>
      </c>
      <c r="C10">
        <f>314+5142</f>
        <v>5456</v>
      </c>
      <c r="D10">
        <f>314+5142</f>
        <v>5456</v>
      </c>
      <c r="M10" s="13"/>
    </row>
    <row r="11" spans="1:13" x14ac:dyDescent="0.25">
      <c r="A11" s="3">
        <v>43547</v>
      </c>
      <c r="C11">
        <v>0</v>
      </c>
      <c r="D11">
        <v>0</v>
      </c>
      <c r="M11" s="13"/>
    </row>
    <row r="12" spans="1:13" x14ac:dyDescent="0.25">
      <c r="A12" s="3">
        <v>43548</v>
      </c>
      <c r="C12">
        <f>431.44+4317</f>
        <v>4748.4399999999996</v>
      </c>
      <c r="D12">
        <f>431.44+4317</f>
        <v>4748.4399999999996</v>
      </c>
      <c r="M12" s="13"/>
    </row>
    <row r="13" spans="1:13" x14ac:dyDescent="0.25">
      <c r="A13" s="3">
        <v>43549</v>
      </c>
      <c r="C13">
        <f>213+4160</f>
        <v>4373</v>
      </c>
      <c r="D13">
        <f>213+7670</f>
        <v>7883</v>
      </c>
      <c r="M13" s="13"/>
    </row>
    <row r="14" spans="1:13" x14ac:dyDescent="0.25">
      <c r="A14" s="3">
        <v>43550</v>
      </c>
      <c r="C14">
        <v>3540</v>
      </c>
      <c r="D14">
        <v>3540</v>
      </c>
      <c r="M14" s="13"/>
    </row>
    <row r="15" spans="1:13" x14ac:dyDescent="0.25">
      <c r="A15" s="3">
        <v>43551</v>
      </c>
      <c r="C15">
        <v>0</v>
      </c>
      <c r="D15">
        <v>5256</v>
      </c>
      <c r="M15" s="13"/>
    </row>
    <row r="16" spans="1:13" x14ac:dyDescent="0.25">
      <c r="A16" s="3">
        <v>43552</v>
      </c>
      <c r="C16">
        <v>0</v>
      </c>
      <c r="D16">
        <f>261+6250</f>
        <v>6511</v>
      </c>
      <c r="M16" s="13"/>
    </row>
    <row r="17" spans="1:13" x14ac:dyDescent="0.25">
      <c r="A17" s="3">
        <v>43553</v>
      </c>
      <c r="C17">
        <v>0</v>
      </c>
      <c r="D17">
        <v>580</v>
      </c>
      <c r="M17" s="13"/>
    </row>
    <row r="18" spans="1:13" x14ac:dyDescent="0.25">
      <c r="A18" s="3">
        <v>43554</v>
      </c>
      <c r="C18">
        <v>0</v>
      </c>
      <c r="D18">
        <v>0</v>
      </c>
      <c r="M18" s="13"/>
    </row>
    <row r="19" spans="1:13" x14ac:dyDescent="0.25">
      <c r="A19" s="3">
        <v>43555</v>
      </c>
      <c r="C19">
        <v>0</v>
      </c>
      <c r="D19">
        <f>300+315+3125</f>
        <v>3740</v>
      </c>
      <c r="M19" s="13"/>
    </row>
    <row r="20" spans="1:13" x14ac:dyDescent="0.25">
      <c r="A20" s="3">
        <v>43556</v>
      </c>
      <c r="C20">
        <v>0</v>
      </c>
      <c r="D20">
        <v>4250</v>
      </c>
      <c r="M20" s="13"/>
    </row>
    <row r="21" spans="1:13" x14ac:dyDescent="0.25">
      <c r="A21" s="3">
        <v>43557</v>
      </c>
      <c r="C21">
        <v>0</v>
      </c>
      <c r="D21">
        <v>7526</v>
      </c>
      <c r="H21">
        <v>-41168.76</v>
      </c>
      <c r="M21" s="13"/>
    </row>
    <row r="22" spans="1:13" x14ac:dyDescent="0.25">
      <c r="A22" s="3">
        <v>43558</v>
      </c>
      <c r="C22">
        <v>0</v>
      </c>
      <c r="D22">
        <v>212</v>
      </c>
      <c r="M22" s="13"/>
    </row>
    <row r="23" spans="1:13" x14ac:dyDescent="0.25">
      <c r="A23" s="3">
        <v>43559</v>
      </c>
      <c r="C23">
        <v>0</v>
      </c>
      <c r="D23">
        <v>377</v>
      </c>
      <c r="M23" s="13"/>
    </row>
    <row r="24" spans="1:13" x14ac:dyDescent="0.25">
      <c r="A24" s="3">
        <v>43560</v>
      </c>
      <c r="C24">
        <v>0</v>
      </c>
      <c r="D24">
        <v>325</v>
      </c>
      <c r="H24">
        <v>-47782.5</v>
      </c>
      <c r="M24" s="13"/>
    </row>
    <row r="25" spans="1:13" x14ac:dyDescent="0.25">
      <c r="A25" s="3">
        <v>43561</v>
      </c>
      <c r="C25">
        <v>0</v>
      </c>
      <c r="D25">
        <v>514.45000000000005</v>
      </c>
      <c r="M25" s="13"/>
    </row>
    <row r="26" spans="1:13" x14ac:dyDescent="0.25">
      <c r="A26" s="3">
        <v>43562</v>
      </c>
      <c r="C26">
        <v>0</v>
      </c>
      <c r="D26">
        <f>886+873</f>
        <v>1759</v>
      </c>
      <c r="M26" s="13"/>
    </row>
    <row r="27" spans="1:13" x14ac:dyDescent="0.25">
      <c r="A27" s="3">
        <v>43563</v>
      </c>
      <c r="C27">
        <v>0</v>
      </c>
      <c r="D27">
        <v>976</v>
      </c>
      <c r="M27" s="13"/>
    </row>
    <row r="28" spans="1:13" x14ac:dyDescent="0.25">
      <c r="A28" s="3">
        <v>43564</v>
      </c>
      <c r="C28">
        <v>0</v>
      </c>
      <c r="D28">
        <v>1244</v>
      </c>
      <c r="M28" s="13"/>
    </row>
    <row r="29" spans="1:13" x14ac:dyDescent="0.25">
      <c r="A29" s="3">
        <v>43565</v>
      </c>
      <c r="C29">
        <v>0</v>
      </c>
      <c r="D29">
        <v>0</v>
      </c>
      <c r="M29" s="13"/>
    </row>
    <row r="30" spans="1:13" x14ac:dyDescent="0.25">
      <c r="A30" s="3">
        <v>43566</v>
      </c>
      <c r="C30">
        <v>0</v>
      </c>
      <c r="D30">
        <v>0</v>
      </c>
      <c r="M30" s="13"/>
    </row>
    <row r="31" spans="1:13" x14ac:dyDescent="0.25">
      <c r="A31" s="3">
        <v>43567</v>
      </c>
      <c r="C31">
        <v>0</v>
      </c>
      <c r="D31">
        <v>0</v>
      </c>
      <c r="M31" s="13"/>
    </row>
    <row r="32" spans="1:13" x14ac:dyDescent="0.25">
      <c r="A32" s="3">
        <v>43568</v>
      </c>
      <c r="C32">
        <v>0</v>
      </c>
      <c r="D32">
        <v>516</v>
      </c>
      <c r="M32" s="13"/>
    </row>
    <row r="33" spans="1:13" x14ac:dyDescent="0.25">
      <c r="A33" s="3">
        <v>43569</v>
      </c>
      <c r="C33">
        <v>0</v>
      </c>
      <c r="D33">
        <v>524</v>
      </c>
      <c r="M33" s="13"/>
    </row>
    <row r="34" spans="1:13" x14ac:dyDescent="0.25">
      <c r="A34" s="3">
        <v>43570</v>
      </c>
      <c r="C34">
        <v>0</v>
      </c>
      <c r="D34">
        <v>0</v>
      </c>
      <c r="M34" s="13"/>
    </row>
    <row r="35" spans="1:13" x14ac:dyDescent="0.25">
      <c r="A35" s="3">
        <v>43571</v>
      </c>
      <c r="C35">
        <v>0</v>
      </c>
      <c r="D35">
        <v>322</v>
      </c>
      <c r="M35" s="13"/>
    </row>
    <row r="36" spans="1:13" x14ac:dyDescent="0.25">
      <c r="A36" s="3"/>
      <c r="M36" s="13"/>
    </row>
    <row r="37" spans="1:13" x14ac:dyDescent="0.25">
      <c r="M37" s="13"/>
    </row>
    <row r="38" spans="1:13" x14ac:dyDescent="0.25">
      <c r="M38" s="13"/>
    </row>
    <row r="39" spans="1:13" x14ac:dyDescent="0.25">
      <c r="M39" s="13"/>
    </row>
    <row r="40" spans="1:13" x14ac:dyDescent="0.25">
      <c r="M40" s="13"/>
    </row>
  </sheetData>
  <mergeCells count="1">
    <mergeCell ref="M2:M40"/>
  </mergeCells>
  <phoneticPr fontId="1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workbookViewId="0">
      <selection activeCell="J2" sqref="J2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5" max="6" width="5.08984375" customWidth="1"/>
    <col min="7" max="7" width="8.90625" customWidth="1"/>
    <col min="8" max="8" width="10.36328125"/>
    <col min="9" max="9" width="9.36328125"/>
    <col min="12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spans="1:13" ht="23" customHeight="1" x14ac:dyDescent="0.25">
      <c r="A2" t="s">
        <v>50</v>
      </c>
      <c r="C2" s="2">
        <f>C3*0.994</f>
        <v>53372.83</v>
      </c>
      <c r="D2" s="2">
        <f>D3*0.994</f>
        <v>42414.974000000002</v>
      </c>
      <c r="E2">
        <f>SUM(E5:E36)</f>
        <v>0</v>
      </c>
      <c r="F2">
        <f>SUM(F5:F36)</f>
        <v>0</v>
      </c>
      <c r="G2">
        <f>SUM(G5:G36)</f>
        <v>-473.4</v>
      </c>
      <c r="H2">
        <f>SUM(H5:H36)</f>
        <v>-95719.59</v>
      </c>
      <c r="I2">
        <f>SUM(I5:I36)</f>
        <v>0</v>
      </c>
      <c r="J2">
        <f>SUM(C2:I2)</f>
        <v>-405.18599999998696</v>
      </c>
      <c r="M2" s="14" t="s">
        <v>53</v>
      </c>
    </row>
    <row r="3" spans="1:13" ht="23" customHeight="1" x14ac:dyDescent="0.25">
      <c r="A3" t="s">
        <v>32</v>
      </c>
      <c r="C3">
        <f>SUM(C5:C36)</f>
        <v>53695</v>
      </c>
      <c r="D3">
        <f>SUM(D5:D36)</f>
        <v>42671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43572</v>
      </c>
      <c r="C5">
        <f>2145+3520</f>
        <v>5665</v>
      </c>
      <c r="D5">
        <f>2145+3520</f>
        <v>5665</v>
      </c>
      <c r="G5">
        <v>-473.4</v>
      </c>
      <c r="M5" s="13"/>
    </row>
    <row r="6" spans="1:13" x14ac:dyDescent="0.25">
      <c r="A6" s="3">
        <v>43573</v>
      </c>
      <c r="C6">
        <v>4775</v>
      </c>
      <c r="D6">
        <v>4775</v>
      </c>
      <c r="M6" s="13"/>
    </row>
    <row r="7" spans="1:13" x14ac:dyDescent="0.25">
      <c r="A7" s="3">
        <v>43574</v>
      </c>
      <c r="C7">
        <v>6470</v>
      </c>
      <c r="D7">
        <v>6470</v>
      </c>
      <c r="M7" s="13"/>
    </row>
    <row r="8" spans="1:13" x14ac:dyDescent="0.25">
      <c r="A8" s="3">
        <v>43575</v>
      </c>
      <c r="C8">
        <f>766+832</f>
        <v>1598</v>
      </c>
      <c r="D8">
        <f>766+832</f>
        <v>1598</v>
      </c>
      <c r="M8" s="13"/>
    </row>
    <row r="9" spans="1:13" x14ac:dyDescent="0.25">
      <c r="A9" s="3">
        <v>43576</v>
      </c>
      <c r="C9">
        <v>0</v>
      </c>
      <c r="D9">
        <v>0</v>
      </c>
      <c r="M9" s="13"/>
    </row>
    <row r="10" spans="1:13" x14ac:dyDescent="0.25">
      <c r="A10" s="3">
        <v>43577</v>
      </c>
      <c r="C10">
        <v>0</v>
      </c>
      <c r="D10">
        <v>0</v>
      </c>
      <c r="M10" s="13"/>
    </row>
    <row r="11" spans="1:13" x14ac:dyDescent="0.25">
      <c r="A11" s="3">
        <v>43578</v>
      </c>
      <c r="C11">
        <v>4350</v>
      </c>
      <c r="D11">
        <v>6350</v>
      </c>
      <c r="M11" s="13"/>
    </row>
    <row r="12" spans="1:13" x14ac:dyDescent="0.25">
      <c r="A12" s="3">
        <v>43579</v>
      </c>
      <c r="C12">
        <v>0</v>
      </c>
      <c r="D12">
        <v>3260</v>
      </c>
      <c r="M12" s="13"/>
    </row>
    <row r="13" spans="1:13" x14ac:dyDescent="0.25">
      <c r="A13" s="3">
        <v>43580</v>
      </c>
      <c r="C13">
        <v>0</v>
      </c>
      <c r="D13">
        <v>0</v>
      </c>
      <c r="M13" s="13"/>
    </row>
    <row r="14" spans="1:13" x14ac:dyDescent="0.25">
      <c r="A14" s="3">
        <v>43581</v>
      </c>
      <c r="C14">
        <v>450</v>
      </c>
      <c r="D14">
        <v>450</v>
      </c>
      <c r="M14" s="13"/>
    </row>
    <row r="15" spans="1:13" x14ac:dyDescent="0.25">
      <c r="A15" s="3">
        <v>43582</v>
      </c>
      <c r="C15">
        <v>6430</v>
      </c>
      <c r="D15">
        <v>8430</v>
      </c>
      <c r="M15" s="13"/>
    </row>
    <row r="16" spans="1:13" x14ac:dyDescent="0.25">
      <c r="A16" s="3">
        <v>43583</v>
      </c>
      <c r="C16">
        <f>322</f>
        <v>322</v>
      </c>
      <c r="D16">
        <f>322+854</f>
        <v>1176</v>
      </c>
      <c r="M16" s="13"/>
    </row>
    <row r="17" spans="1:13" x14ac:dyDescent="0.25">
      <c r="A17" s="3">
        <v>43584</v>
      </c>
      <c r="C17">
        <v>0</v>
      </c>
      <c r="D17">
        <v>0</v>
      </c>
      <c r="M17" s="13"/>
    </row>
    <row r="18" spans="1:13" x14ac:dyDescent="0.25">
      <c r="A18" s="3">
        <v>43585</v>
      </c>
      <c r="C18">
        <v>767</v>
      </c>
      <c r="D18">
        <v>0</v>
      </c>
      <c r="M18" s="13"/>
    </row>
    <row r="19" spans="1:13" x14ac:dyDescent="0.25">
      <c r="A19" s="3">
        <v>43586</v>
      </c>
      <c r="C19">
        <v>6450</v>
      </c>
      <c r="D19">
        <v>0</v>
      </c>
      <c r="M19" s="13"/>
    </row>
    <row r="20" spans="1:13" x14ac:dyDescent="0.25">
      <c r="A20" s="3">
        <v>43587</v>
      </c>
      <c r="C20">
        <v>3375</v>
      </c>
      <c r="D20">
        <v>0</v>
      </c>
      <c r="M20" s="13"/>
    </row>
    <row r="21" spans="1:13" x14ac:dyDescent="0.25">
      <c r="A21" s="3">
        <v>43588</v>
      </c>
      <c r="C21">
        <v>0</v>
      </c>
      <c r="D21">
        <v>0</v>
      </c>
      <c r="H21">
        <v>-24355.7</v>
      </c>
      <c r="M21" s="13"/>
    </row>
    <row r="22" spans="1:13" x14ac:dyDescent="0.25">
      <c r="A22" s="3">
        <v>43589</v>
      </c>
      <c r="C22">
        <v>4520</v>
      </c>
      <c r="D22">
        <v>0</v>
      </c>
      <c r="M22" s="13"/>
    </row>
    <row r="23" spans="1:13" x14ac:dyDescent="0.25">
      <c r="A23" s="3">
        <v>43590</v>
      </c>
      <c r="C23">
        <v>4026</v>
      </c>
      <c r="M23" s="13"/>
    </row>
    <row r="24" spans="1:13" x14ac:dyDescent="0.25">
      <c r="A24" s="3">
        <v>43591</v>
      </c>
      <c r="C24">
        <v>0</v>
      </c>
      <c r="D24">
        <v>0</v>
      </c>
      <c r="H24">
        <v>-71363.89</v>
      </c>
      <c r="M24" s="13"/>
    </row>
    <row r="25" spans="1:13" x14ac:dyDescent="0.25">
      <c r="A25" s="3">
        <v>43592</v>
      </c>
      <c r="C25">
        <v>483</v>
      </c>
      <c r="D25">
        <v>483</v>
      </c>
      <c r="M25" s="13"/>
    </row>
    <row r="26" spans="1:13" x14ac:dyDescent="0.25">
      <c r="A26" s="3">
        <v>43593</v>
      </c>
      <c r="C26">
        <v>975</v>
      </c>
      <c r="D26">
        <v>975</v>
      </c>
      <c r="M26" s="13"/>
    </row>
    <row r="27" spans="1:13" x14ac:dyDescent="0.25">
      <c r="A27" s="3">
        <v>43594</v>
      </c>
      <c r="C27">
        <v>880</v>
      </c>
      <c r="D27">
        <v>880</v>
      </c>
      <c r="M27" s="13"/>
    </row>
    <row r="28" spans="1:13" x14ac:dyDescent="0.25">
      <c r="A28" s="3">
        <v>43595</v>
      </c>
      <c r="C28">
        <v>533</v>
      </c>
      <c r="D28">
        <v>533</v>
      </c>
      <c r="M28" s="13"/>
    </row>
    <row r="29" spans="1:13" x14ac:dyDescent="0.25">
      <c r="A29" s="3">
        <v>43596</v>
      </c>
      <c r="C29">
        <v>912</v>
      </c>
      <c r="D29">
        <v>912</v>
      </c>
      <c r="M29" s="13"/>
    </row>
    <row r="30" spans="1:13" x14ac:dyDescent="0.25">
      <c r="A30" s="3">
        <v>43597</v>
      </c>
      <c r="M30" s="13"/>
    </row>
    <row r="31" spans="1:13" x14ac:dyDescent="0.25">
      <c r="A31" s="3">
        <v>43598</v>
      </c>
      <c r="M31" s="13"/>
    </row>
    <row r="32" spans="1:13" x14ac:dyDescent="0.25">
      <c r="A32" s="3">
        <v>43599</v>
      </c>
      <c r="M32" s="13"/>
    </row>
    <row r="33" spans="1:13" x14ac:dyDescent="0.25">
      <c r="A33" s="3">
        <v>43600</v>
      </c>
      <c r="C33">
        <v>714</v>
      </c>
      <c r="D33">
        <v>714</v>
      </c>
      <c r="M33" s="13"/>
    </row>
    <row r="34" spans="1:13" x14ac:dyDescent="0.25">
      <c r="A34" s="3">
        <v>43601</v>
      </c>
      <c r="M34" s="13"/>
    </row>
    <row r="35" spans="1:13" x14ac:dyDescent="0.25">
      <c r="A35" s="3">
        <v>43602</v>
      </c>
      <c r="M35" s="13"/>
    </row>
    <row r="36" spans="1:13" x14ac:dyDescent="0.25">
      <c r="A36" s="3"/>
      <c r="M36" s="13"/>
    </row>
    <row r="37" spans="1:13" x14ac:dyDescent="0.25">
      <c r="M37" s="13"/>
    </row>
    <row r="38" spans="1:13" x14ac:dyDescent="0.25">
      <c r="M38" s="13"/>
    </row>
    <row r="39" spans="1:13" x14ac:dyDescent="0.25">
      <c r="M39" s="13"/>
    </row>
    <row r="40" spans="1:13" x14ac:dyDescent="0.25">
      <c r="M40" s="13"/>
    </row>
  </sheetData>
  <mergeCells count="1">
    <mergeCell ref="M2:M40"/>
  </mergeCells>
  <phoneticPr fontId="1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6" sqref="L6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5" max="6" width="5.08984375" customWidth="1"/>
    <col min="7" max="7" width="8.90625" customWidth="1"/>
    <col min="8" max="8" width="10.36328125"/>
    <col min="9" max="9" width="9.36328125"/>
    <col min="11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K1" s="8" t="s">
        <v>54</v>
      </c>
      <c r="M1" t="s">
        <v>52</v>
      </c>
    </row>
    <row r="2" spans="1:13" ht="23" customHeight="1" x14ac:dyDescent="0.25">
      <c r="A2" t="s">
        <v>50</v>
      </c>
      <c r="C2" s="2">
        <f>C3*0.994</f>
        <v>4868.1647000000003</v>
      </c>
      <c r="D2" s="2">
        <f>D3*0.994</f>
        <v>51584.176700000004</v>
      </c>
      <c r="E2">
        <f t="shared" ref="E2:I2" si="0">SUM(E5:E36)</f>
        <v>0</v>
      </c>
      <c r="F2">
        <f t="shared" si="0"/>
        <v>0</v>
      </c>
      <c r="G2">
        <f t="shared" si="0"/>
        <v>-405</v>
      </c>
      <c r="H2">
        <f t="shared" si="0"/>
        <v>-40000</v>
      </c>
      <c r="I2">
        <f t="shared" si="0"/>
        <v>0</v>
      </c>
      <c r="J2">
        <f>SUM(C2:I2)</f>
        <v>16047.341400000005</v>
      </c>
      <c r="K2">
        <f>J2/0.994</f>
        <v>16144.20663983904</v>
      </c>
      <c r="M2" s="14" t="s">
        <v>53</v>
      </c>
    </row>
    <row r="3" spans="1:13" ht="23" customHeight="1" x14ac:dyDescent="0.25">
      <c r="A3" t="s">
        <v>32</v>
      </c>
      <c r="C3">
        <f>SUM(C5:C36)</f>
        <v>4897.55</v>
      </c>
      <c r="D3">
        <f>SUM(D5:D36)</f>
        <v>51895.55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43602</v>
      </c>
      <c r="G5">
        <v>-405</v>
      </c>
      <c r="M5" s="13"/>
    </row>
    <row r="6" spans="1:13" x14ac:dyDescent="0.25">
      <c r="A6" s="3">
        <v>43603</v>
      </c>
      <c r="M6" s="13"/>
    </row>
    <row r="7" spans="1:13" x14ac:dyDescent="0.25">
      <c r="A7" s="3">
        <v>43604</v>
      </c>
      <c r="M7" s="13"/>
    </row>
    <row r="8" spans="1:13" x14ac:dyDescent="0.25">
      <c r="A8" s="3">
        <v>43605</v>
      </c>
      <c r="C8">
        <v>4244</v>
      </c>
      <c r="D8">
        <v>7144</v>
      </c>
      <c r="M8" s="13"/>
    </row>
    <row r="9" spans="1:13" x14ac:dyDescent="0.25">
      <c r="A9" s="3">
        <v>43606</v>
      </c>
      <c r="C9">
        <v>0</v>
      </c>
      <c r="D9">
        <v>3120</v>
      </c>
      <c r="M9" s="13"/>
    </row>
    <row r="10" spans="1:13" x14ac:dyDescent="0.25">
      <c r="A10" s="3">
        <v>43607</v>
      </c>
      <c r="C10">
        <v>0</v>
      </c>
      <c r="D10">
        <v>0</v>
      </c>
      <c r="H10">
        <v>-40000</v>
      </c>
      <c r="M10" s="13"/>
    </row>
    <row r="11" spans="1:13" x14ac:dyDescent="0.25">
      <c r="A11" s="3">
        <v>43608</v>
      </c>
      <c r="C11">
        <v>0</v>
      </c>
      <c r="D11">
        <v>4735</v>
      </c>
      <c r="M11" s="13"/>
    </row>
    <row r="12" spans="1:13" x14ac:dyDescent="0.25">
      <c r="A12" s="3">
        <v>43609</v>
      </c>
      <c r="C12">
        <v>0</v>
      </c>
      <c r="D12">
        <v>4420</v>
      </c>
      <c r="M12" s="13"/>
    </row>
    <row r="13" spans="1:13" x14ac:dyDescent="0.25">
      <c r="A13" s="3">
        <v>43610</v>
      </c>
      <c r="C13">
        <v>0</v>
      </c>
      <c r="D13">
        <f>814+8156</f>
        <v>8970</v>
      </c>
      <c r="M13" s="13"/>
    </row>
    <row r="14" spans="1:13" x14ac:dyDescent="0.25">
      <c r="A14" s="3">
        <v>43611</v>
      </c>
      <c r="C14">
        <v>526.54999999999995</v>
      </c>
      <c r="D14">
        <f>526.55+6750</f>
        <v>7276.55</v>
      </c>
      <c r="M14" s="13"/>
    </row>
    <row r="15" spans="1:13" x14ac:dyDescent="0.25">
      <c r="A15" s="3">
        <v>43612</v>
      </c>
      <c r="C15">
        <v>0</v>
      </c>
      <c r="D15">
        <v>0</v>
      </c>
      <c r="M15" s="13"/>
    </row>
    <row r="16" spans="1:13" x14ac:dyDescent="0.25">
      <c r="A16" s="3">
        <v>43613</v>
      </c>
      <c r="C16">
        <v>127</v>
      </c>
      <c r="D16">
        <f>127+6186</f>
        <v>6313</v>
      </c>
      <c r="M16" s="13"/>
    </row>
    <row r="17" spans="1:13" x14ac:dyDescent="0.25">
      <c r="A17" s="3">
        <v>43614</v>
      </c>
      <c r="C17">
        <v>0</v>
      </c>
      <c r="D17">
        <v>326</v>
      </c>
      <c r="M17" s="13"/>
    </row>
    <row r="18" spans="1:13" x14ac:dyDescent="0.25">
      <c r="A18" s="3">
        <v>43615</v>
      </c>
      <c r="C18">
        <v>0</v>
      </c>
      <c r="D18">
        <v>335</v>
      </c>
      <c r="M18" s="13"/>
    </row>
    <row r="19" spans="1:13" x14ac:dyDescent="0.25">
      <c r="A19" s="3">
        <v>43616</v>
      </c>
      <c r="M19" s="13"/>
    </row>
    <row r="20" spans="1:13" x14ac:dyDescent="0.25">
      <c r="A20" s="3">
        <v>43617</v>
      </c>
      <c r="M20" s="13"/>
    </row>
    <row r="21" spans="1:13" x14ac:dyDescent="0.25">
      <c r="A21" s="3">
        <v>43618</v>
      </c>
      <c r="M21" s="13"/>
    </row>
    <row r="22" spans="1:13" x14ac:dyDescent="0.25">
      <c r="A22" s="3">
        <v>43619</v>
      </c>
      <c r="M22" s="13"/>
    </row>
    <row r="23" spans="1:13" x14ac:dyDescent="0.25">
      <c r="A23" s="3">
        <v>43620</v>
      </c>
      <c r="D23">
        <v>9256</v>
      </c>
      <c r="M23" s="13"/>
    </row>
    <row r="24" spans="1:13" x14ac:dyDescent="0.25">
      <c r="A24" s="3">
        <v>43621</v>
      </c>
      <c r="M24" s="13"/>
    </row>
    <row r="25" spans="1:13" x14ac:dyDescent="0.25">
      <c r="A25" s="3">
        <v>43622</v>
      </c>
      <c r="M25" s="13"/>
    </row>
    <row r="26" spans="1:13" x14ac:dyDescent="0.25">
      <c r="A26" s="3">
        <v>43623</v>
      </c>
      <c r="M26" s="13"/>
    </row>
    <row r="27" spans="1:13" x14ac:dyDescent="0.25">
      <c r="A27" s="3">
        <v>43624</v>
      </c>
      <c r="M27" s="13"/>
    </row>
    <row r="28" spans="1:13" x14ac:dyDescent="0.25">
      <c r="A28" s="3">
        <v>43625</v>
      </c>
      <c r="M28" s="13"/>
    </row>
    <row r="29" spans="1:13" x14ac:dyDescent="0.25">
      <c r="A29" s="3">
        <v>43626</v>
      </c>
      <c r="M29" s="13"/>
    </row>
    <row r="30" spans="1:13" x14ac:dyDescent="0.25">
      <c r="A30" s="3">
        <v>43627</v>
      </c>
      <c r="M30" s="13"/>
    </row>
    <row r="31" spans="1:13" x14ac:dyDescent="0.25">
      <c r="A31" s="3">
        <v>43628</v>
      </c>
      <c r="M31" s="13"/>
    </row>
    <row r="32" spans="1:13" x14ac:dyDescent="0.25">
      <c r="A32" s="3">
        <v>43629</v>
      </c>
      <c r="M32" s="13"/>
    </row>
    <row r="33" spans="1:13" x14ac:dyDescent="0.25">
      <c r="A33" s="3">
        <v>43630</v>
      </c>
      <c r="M33" s="13"/>
    </row>
    <row r="34" spans="1:13" x14ac:dyDescent="0.25">
      <c r="A34" s="3">
        <v>43631</v>
      </c>
      <c r="M34" s="13"/>
    </row>
    <row r="35" spans="1:13" x14ac:dyDescent="0.25">
      <c r="A35" s="3">
        <v>43632</v>
      </c>
      <c r="M35" s="13"/>
    </row>
    <row r="36" spans="1:13" x14ac:dyDescent="0.25">
      <c r="A36" s="3"/>
      <c r="M36" s="13"/>
    </row>
    <row r="37" spans="1:13" x14ac:dyDescent="0.25">
      <c r="M37" s="13"/>
    </row>
    <row r="38" spans="1:13" x14ac:dyDescent="0.25">
      <c r="M38" s="13"/>
    </row>
    <row r="39" spans="1:13" x14ac:dyDescent="0.25">
      <c r="M39" s="13"/>
    </row>
    <row r="40" spans="1:13" x14ac:dyDescent="0.25">
      <c r="M40" s="13"/>
    </row>
  </sheetData>
  <mergeCells count="1">
    <mergeCell ref="M2:M40"/>
  </mergeCells>
  <phoneticPr fontId="1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3"/>
  <sheetViews>
    <sheetView workbookViewId="0">
      <selection activeCell="P33" sqref="P33"/>
    </sheetView>
  </sheetViews>
  <sheetFormatPr defaultColWidth="9" defaultRowHeight="14" x14ac:dyDescent="0.25"/>
  <cols>
    <col min="1" max="1" width="10.26953125" customWidth="1"/>
  </cols>
  <sheetData>
    <row r="1" spans="1:2" x14ac:dyDescent="0.25">
      <c r="A1" s="7">
        <v>41441</v>
      </c>
      <c r="B1">
        <v>363.59</v>
      </c>
    </row>
    <row r="2" spans="1:2" x14ac:dyDescent="0.25">
      <c r="B2">
        <f>302.6+10</f>
        <v>312.60000000000002</v>
      </c>
    </row>
    <row r="3" spans="1:2" x14ac:dyDescent="0.25">
      <c r="B3">
        <f>245.48+20</f>
        <v>265.48</v>
      </c>
    </row>
    <row r="4" spans="1:2" x14ac:dyDescent="0.25">
      <c r="B4">
        <f>249.63+60</f>
        <v>309.63</v>
      </c>
    </row>
    <row r="20" spans="3:3" x14ac:dyDescent="0.25">
      <c r="C20">
        <v>3155</v>
      </c>
    </row>
    <row r="21" spans="3:3" x14ac:dyDescent="0.25">
      <c r="C21">
        <v>4716</v>
      </c>
    </row>
    <row r="22" spans="3:3" x14ac:dyDescent="0.25">
      <c r="C22">
        <v>3415</v>
      </c>
    </row>
    <row r="23" spans="3:3" x14ac:dyDescent="0.25">
      <c r="C23">
        <v>3906</v>
      </c>
    </row>
  </sheetData>
  <phoneticPr fontId="1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40"/>
  <sheetViews>
    <sheetView workbookViewId="0">
      <selection activeCell="M48" sqref="M48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5" max="6" width="5.08984375" customWidth="1"/>
    <col min="7" max="7" width="8.90625" customWidth="1"/>
    <col min="8" max="8" width="10.36328125"/>
    <col min="9" max="9" width="9.36328125"/>
    <col min="12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spans="1:13" ht="23" customHeight="1" x14ac:dyDescent="0.25">
      <c r="A2" t="s">
        <v>50</v>
      </c>
      <c r="C2" s="2">
        <f>C3*0.994</f>
        <v>50516.074000000001</v>
      </c>
      <c r="D2" s="2">
        <f>D3*0.994</f>
        <v>67767.937999999995</v>
      </c>
      <c r="E2">
        <f>SUM(E5:E36)</f>
        <v>0</v>
      </c>
      <c r="F2">
        <f>SUM(F5:F36)</f>
        <v>0</v>
      </c>
      <c r="G2">
        <f>SUM(G5:G36)</f>
        <v>-88285</v>
      </c>
      <c r="H2">
        <f>SUM(H5:H36)</f>
        <v>0</v>
      </c>
      <c r="I2">
        <f>SUM(I5:I36)</f>
        <v>0</v>
      </c>
      <c r="J2">
        <f>SUM(C2:I2)</f>
        <v>29999.011999999988</v>
      </c>
      <c r="M2" s="14" t="s">
        <v>53</v>
      </c>
    </row>
    <row r="3" spans="1:13" ht="23" customHeight="1" x14ac:dyDescent="0.25">
      <c r="A3" t="s">
        <v>32</v>
      </c>
      <c r="C3">
        <f>SUM(C5:C36)</f>
        <v>50821</v>
      </c>
      <c r="D3">
        <f>SUM(D5:D36)</f>
        <v>68177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44015</v>
      </c>
      <c r="D5">
        <v>2513</v>
      </c>
      <c r="I5">
        <v>0</v>
      </c>
      <c r="M5" s="13"/>
    </row>
    <row r="6" spans="1:13" x14ac:dyDescent="0.25">
      <c r="A6" s="3">
        <v>44016</v>
      </c>
      <c r="D6">
        <v>2620</v>
      </c>
      <c r="M6" s="13"/>
    </row>
    <row r="7" spans="1:13" x14ac:dyDescent="0.25">
      <c r="A7" s="3">
        <v>44053</v>
      </c>
      <c r="D7">
        <v>6218</v>
      </c>
      <c r="M7" s="13"/>
    </row>
    <row r="8" spans="1:13" x14ac:dyDescent="0.25">
      <c r="A8" s="3">
        <v>43485</v>
      </c>
      <c r="M8" s="13"/>
    </row>
    <row r="9" spans="1:13" x14ac:dyDescent="0.25">
      <c r="A9" s="3">
        <v>44079</v>
      </c>
      <c r="D9">
        <v>6955</v>
      </c>
      <c r="M9" s="13"/>
    </row>
    <row r="10" spans="1:13" x14ac:dyDescent="0.25">
      <c r="A10" s="3">
        <v>44080</v>
      </c>
      <c r="D10">
        <v>16215</v>
      </c>
      <c r="M10" s="13"/>
    </row>
    <row r="11" spans="1:13" x14ac:dyDescent="0.25">
      <c r="A11" s="3">
        <v>44140</v>
      </c>
      <c r="C11">
        <v>4512</v>
      </c>
      <c r="D11">
        <v>4512</v>
      </c>
      <c r="M11" s="13"/>
    </row>
    <row r="12" spans="1:13" x14ac:dyDescent="0.25">
      <c r="A12" s="3"/>
      <c r="C12">
        <v>4635</v>
      </c>
      <c r="M12" s="13"/>
    </row>
    <row r="13" spans="1:13" x14ac:dyDescent="0.25">
      <c r="A13" s="3"/>
      <c r="C13">
        <v>4725</v>
      </c>
      <c r="M13" s="13"/>
    </row>
    <row r="14" spans="1:13" x14ac:dyDescent="0.25">
      <c r="A14" s="3"/>
      <c r="C14">
        <v>4812</v>
      </c>
      <c r="M14" s="13"/>
    </row>
    <row r="15" spans="1:13" x14ac:dyDescent="0.25">
      <c r="A15" s="3"/>
      <c r="C15">
        <v>4871</v>
      </c>
      <c r="M15" s="13"/>
    </row>
    <row r="16" spans="1:13" x14ac:dyDescent="0.25">
      <c r="A16" s="3"/>
      <c r="C16">
        <v>4672</v>
      </c>
      <c r="M16" s="13"/>
    </row>
    <row r="17" spans="1:13" x14ac:dyDescent="0.25">
      <c r="A17" s="3"/>
      <c r="C17">
        <v>4674</v>
      </c>
      <c r="M17" s="13"/>
    </row>
    <row r="18" spans="1:13" x14ac:dyDescent="0.25">
      <c r="A18" s="3"/>
      <c r="C18">
        <v>4657</v>
      </c>
      <c r="M18" s="13"/>
    </row>
    <row r="19" spans="1:13" x14ac:dyDescent="0.25">
      <c r="A19" s="3">
        <v>44139</v>
      </c>
      <c r="G19">
        <v>-10000</v>
      </c>
      <c r="M19" s="13"/>
    </row>
    <row r="20" spans="1:13" x14ac:dyDescent="0.25">
      <c r="A20" s="3">
        <v>44139</v>
      </c>
      <c r="G20">
        <v>-20000</v>
      </c>
      <c r="M20" s="13"/>
    </row>
    <row r="21" spans="1:13" x14ac:dyDescent="0.25">
      <c r="A21" s="3">
        <v>44111</v>
      </c>
      <c r="G21">
        <v>-10000</v>
      </c>
      <c r="M21" s="13"/>
    </row>
    <row r="22" spans="1:13" x14ac:dyDescent="0.25">
      <c r="A22" s="3">
        <v>44110</v>
      </c>
      <c r="G22">
        <v>-10000</v>
      </c>
      <c r="M22" s="13"/>
    </row>
    <row r="23" spans="1:13" x14ac:dyDescent="0.25">
      <c r="A23" s="3">
        <v>44105</v>
      </c>
      <c r="G23">
        <v>-15000</v>
      </c>
      <c r="M23" s="13"/>
    </row>
    <row r="24" spans="1:13" x14ac:dyDescent="0.25">
      <c r="A24" s="3">
        <v>44080</v>
      </c>
      <c r="G24">
        <v>-10000</v>
      </c>
      <c r="M24" s="13"/>
    </row>
    <row r="25" spans="1:13" x14ac:dyDescent="0.25">
      <c r="A25" s="3">
        <v>44016</v>
      </c>
      <c r="G25">
        <v>-10205</v>
      </c>
      <c r="M25" s="13"/>
    </row>
    <row r="26" spans="1:13" x14ac:dyDescent="0.25">
      <c r="A26" s="3">
        <v>44141</v>
      </c>
      <c r="C26">
        <v>4130</v>
      </c>
      <c r="D26">
        <v>4130</v>
      </c>
      <c r="M26" s="13"/>
    </row>
    <row r="27" spans="1:13" x14ac:dyDescent="0.25">
      <c r="A27" s="3">
        <v>44150</v>
      </c>
      <c r="G27">
        <v>-3200</v>
      </c>
      <c r="M27" s="13"/>
    </row>
    <row r="28" spans="1:13" x14ac:dyDescent="0.25">
      <c r="A28" s="3"/>
      <c r="G28">
        <v>120</v>
      </c>
      <c r="M28" s="13"/>
    </row>
    <row r="29" spans="1:13" x14ac:dyDescent="0.25">
      <c r="A29" s="3">
        <v>44167</v>
      </c>
      <c r="D29">
        <v>4825</v>
      </c>
      <c r="M29" s="13"/>
    </row>
    <row r="30" spans="1:13" x14ac:dyDescent="0.25">
      <c r="A30" s="3">
        <v>44168</v>
      </c>
      <c r="C30">
        <v>4522</v>
      </c>
      <c r="D30">
        <v>4522</v>
      </c>
      <c r="M30" s="13"/>
    </row>
    <row r="31" spans="1:13" x14ac:dyDescent="0.25">
      <c r="A31" s="3">
        <v>44168</v>
      </c>
      <c r="C31">
        <v>4611</v>
      </c>
      <c r="D31">
        <v>12460</v>
      </c>
      <c r="M31" s="13"/>
    </row>
    <row r="32" spans="1:13" x14ac:dyDescent="0.25">
      <c r="A32" s="3"/>
      <c r="D32">
        <v>3207</v>
      </c>
      <c r="M32" s="13"/>
    </row>
    <row r="33" spans="1:13" x14ac:dyDescent="0.25">
      <c r="A33" s="3"/>
      <c r="M33" s="13"/>
    </row>
    <row r="34" spans="1:13" x14ac:dyDescent="0.25">
      <c r="A34" s="3"/>
      <c r="M34" s="13"/>
    </row>
    <row r="35" spans="1:13" x14ac:dyDescent="0.25">
      <c r="A35" s="3"/>
      <c r="M35" s="13"/>
    </row>
    <row r="36" spans="1:13" x14ac:dyDescent="0.25">
      <c r="A36" s="3"/>
      <c r="M36" s="13"/>
    </row>
    <row r="37" spans="1:13" x14ac:dyDescent="0.25">
      <c r="M37" s="13"/>
    </row>
    <row r="38" spans="1:13" x14ac:dyDescent="0.25">
      <c r="M38" s="13"/>
    </row>
    <row r="39" spans="1:13" x14ac:dyDescent="0.25">
      <c r="M39" s="13"/>
    </row>
    <row r="40" spans="1:13" x14ac:dyDescent="0.25">
      <c r="M40" s="13"/>
    </row>
  </sheetData>
  <mergeCells count="1">
    <mergeCell ref="M2:M40"/>
  </mergeCells>
  <phoneticPr fontId="1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252"/>
  <sheetViews>
    <sheetView workbookViewId="0">
      <selection activeCell="X2" sqref="X2:X214"/>
    </sheetView>
  </sheetViews>
  <sheetFormatPr defaultColWidth="9" defaultRowHeight="14" x14ac:dyDescent="0.25"/>
  <cols>
    <col min="3" max="3" width="12.6328125"/>
    <col min="13" max="13" width="11.453125"/>
  </cols>
  <sheetData>
    <row r="1" spans="1:28" x14ac:dyDescent="0.25">
      <c r="C1" t="s">
        <v>55</v>
      </c>
      <c r="D1" t="s">
        <v>56</v>
      </c>
      <c r="E1" t="s">
        <v>57</v>
      </c>
      <c r="M1" t="s">
        <v>55</v>
      </c>
      <c r="N1" t="s">
        <v>56</v>
      </c>
      <c r="O1" t="s">
        <v>57</v>
      </c>
      <c r="Z1" t="s">
        <v>55</v>
      </c>
      <c r="AA1" t="s">
        <v>56</v>
      </c>
      <c r="AB1" t="s">
        <v>57</v>
      </c>
    </row>
    <row r="2" spans="1:28" x14ac:dyDescent="0.25">
      <c r="A2">
        <v>41235</v>
      </c>
      <c r="C2">
        <f>AVERAGE(B3:B252)</f>
        <v>31.992000000000001</v>
      </c>
      <c r="D2">
        <f>MAX(B3:B252)</f>
        <v>54</v>
      </c>
      <c r="E2">
        <f>MIN(B3:B252)</f>
        <v>10</v>
      </c>
      <c r="K2">
        <v>38541</v>
      </c>
      <c r="M2">
        <f>AVERAGE(L3:L56)</f>
        <v>127.96296296296296</v>
      </c>
      <c r="N2">
        <f>MAX(L3:L252)</f>
        <v>141</v>
      </c>
      <c r="O2">
        <f>MIN(L3:L252)</f>
        <v>117</v>
      </c>
      <c r="Q2">
        <v>38529</v>
      </c>
      <c r="X2">
        <v>5558</v>
      </c>
      <c r="Z2">
        <f>AVERAGE(Y3:Y56)</f>
        <v>103.94444444444444</v>
      </c>
      <c r="AA2">
        <f>MAX(Y3:Y252)</f>
        <v>124</v>
      </c>
      <c r="AB2">
        <f>MIN(Y3:Y252)</f>
        <v>100</v>
      </c>
    </row>
    <row r="3" spans="1:28" x14ac:dyDescent="0.25">
      <c r="A3">
        <v>41271</v>
      </c>
      <c r="B3">
        <f>A3-A2</f>
        <v>36</v>
      </c>
      <c r="K3">
        <v>38677</v>
      </c>
      <c r="L3">
        <f>K3-K2</f>
        <v>136</v>
      </c>
      <c r="Q3">
        <v>38631</v>
      </c>
      <c r="R3">
        <f>Q3-Q2</f>
        <v>102</v>
      </c>
      <c r="X3">
        <v>5682</v>
      </c>
      <c r="Y3">
        <f t="shared" ref="Y3:Y66" si="0">X3-X2</f>
        <v>124</v>
      </c>
    </row>
    <row r="4" spans="1:28" x14ac:dyDescent="0.25">
      <c r="A4">
        <v>41302</v>
      </c>
      <c r="B4">
        <f t="shared" ref="B4:B67" si="1">A4-A3</f>
        <v>31</v>
      </c>
      <c r="K4">
        <v>38802</v>
      </c>
      <c r="L4">
        <f t="shared" ref="L4:L35" si="2">K4-K3</f>
        <v>125</v>
      </c>
      <c r="Q4">
        <v>38736</v>
      </c>
      <c r="R4">
        <f t="shared" ref="R4:R38" si="3">Q4-Q3</f>
        <v>105</v>
      </c>
      <c r="X4">
        <v>5784</v>
      </c>
      <c r="Y4">
        <f t="shared" si="0"/>
        <v>102</v>
      </c>
    </row>
    <row r="5" spans="1:28" x14ac:dyDescent="0.25">
      <c r="A5">
        <v>41333</v>
      </c>
      <c r="B5">
        <f t="shared" si="1"/>
        <v>31</v>
      </c>
      <c r="K5">
        <v>38922</v>
      </c>
      <c r="L5">
        <f t="shared" si="2"/>
        <v>120</v>
      </c>
      <c r="Q5">
        <v>38840</v>
      </c>
      <c r="R5">
        <f t="shared" si="3"/>
        <v>104</v>
      </c>
      <c r="X5">
        <v>5891</v>
      </c>
      <c r="Y5">
        <f t="shared" si="0"/>
        <v>107</v>
      </c>
    </row>
    <row r="6" spans="1:28" x14ac:dyDescent="0.25">
      <c r="A6">
        <v>41362</v>
      </c>
      <c r="B6">
        <f t="shared" si="1"/>
        <v>29</v>
      </c>
      <c r="K6">
        <v>39051</v>
      </c>
      <c r="L6">
        <f t="shared" si="2"/>
        <v>129</v>
      </c>
      <c r="Q6">
        <v>38939</v>
      </c>
      <c r="R6">
        <f t="shared" si="3"/>
        <v>99</v>
      </c>
      <c r="X6">
        <v>5998</v>
      </c>
      <c r="Y6">
        <f t="shared" si="0"/>
        <v>107</v>
      </c>
    </row>
    <row r="7" spans="1:28" x14ac:dyDescent="0.25">
      <c r="A7">
        <v>41392</v>
      </c>
      <c r="B7">
        <f t="shared" si="1"/>
        <v>30</v>
      </c>
      <c r="K7">
        <v>39186</v>
      </c>
      <c r="L7">
        <f t="shared" si="2"/>
        <v>135</v>
      </c>
      <c r="Q7">
        <v>39057</v>
      </c>
      <c r="R7">
        <f t="shared" si="3"/>
        <v>118</v>
      </c>
      <c r="U7">
        <v>845946</v>
      </c>
      <c r="X7">
        <v>6100</v>
      </c>
      <c r="Y7">
        <f t="shared" si="0"/>
        <v>102</v>
      </c>
    </row>
    <row r="8" spans="1:28" x14ac:dyDescent="0.25">
      <c r="A8">
        <v>41431</v>
      </c>
      <c r="B8">
        <f t="shared" si="1"/>
        <v>39</v>
      </c>
      <c r="K8">
        <v>39310</v>
      </c>
      <c r="L8">
        <f t="shared" si="2"/>
        <v>124</v>
      </c>
      <c r="Q8">
        <v>39195</v>
      </c>
      <c r="R8">
        <f t="shared" si="3"/>
        <v>138</v>
      </c>
      <c r="U8">
        <v>846059</v>
      </c>
      <c r="V8">
        <f t="shared" ref="V8:V23" si="4">U8-U7</f>
        <v>113</v>
      </c>
      <c r="X8">
        <v>6208</v>
      </c>
      <c r="Y8">
        <f t="shared" si="0"/>
        <v>108</v>
      </c>
    </row>
    <row r="9" spans="1:28" x14ac:dyDescent="0.25">
      <c r="A9">
        <v>41461</v>
      </c>
      <c r="B9">
        <f t="shared" si="1"/>
        <v>30</v>
      </c>
      <c r="K9">
        <v>39442</v>
      </c>
      <c r="L9">
        <f t="shared" si="2"/>
        <v>132</v>
      </c>
      <c r="Q9">
        <v>39314</v>
      </c>
      <c r="R9">
        <f t="shared" si="3"/>
        <v>119</v>
      </c>
      <c r="U9">
        <v>846195</v>
      </c>
      <c r="V9">
        <f t="shared" si="4"/>
        <v>136</v>
      </c>
      <c r="X9">
        <v>6314</v>
      </c>
      <c r="Y9">
        <f t="shared" si="0"/>
        <v>106</v>
      </c>
    </row>
    <row r="10" spans="1:28" x14ac:dyDescent="0.25">
      <c r="A10">
        <v>41494</v>
      </c>
      <c r="B10">
        <f t="shared" si="1"/>
        <v>33</v>
      </c>
      <c r="K10">
        <v>39561</v>
      </c>
      <c r="L10">
        <f t="shared" si="2"/>
        <v>119</v>
      </c>
      <c r="Q10">
        <v>39447</v>
      </c>
      <c r="R10">
        <f t="shared" si="3"/>
        <v>133</v>
      </c>
      <c r="U10">
        <v>846307</v>
      </c>
      <c r="V10">
        <f t="shared" si="4"/>
        <v>112</v>
      </c>
      <c r="X10">
        <v>6418</v>
      </c>
      <c r="Y10">
        <f t="shared" si="0"/>
        <v>104</v>
      </c>
    </row>
    <row r="11" spans="1:28" x14ac:dyDescent="0.25">
      <c r="A11">
        <v>41521</v>
      </c>
      <c r="B11">
        <f t="shared" si="1"/>
        <v>27</v>
      </c>
      <c r="K11">
        <v>39695</v>
      </c>
      <c r="L11">
        <f t="shared" si="2"/>
        <v>134</v>
      </c>
      <c r="Q11">
        <v>39564</v>
      </c>
      <c r="R11">
        <f t="shared" si="3"/>
        <v>117</v>
      </c>
      <c r="U11">
        <v>846440</v>
      </c>
      <c r="V11">
        <f t="shared" si="4"/>
        <v>133</v>
      </c>
      <c r="X11">
        <v>6521</v>
      </c>
      <c r="Y11">
        <f t="shared" si="0"/>
        <v>103</v>
      </c>
    </row>
    <row r="12" spans="1:28" x14ac:dyDescent="0.25">
      <c r="A12">
        <v>41551</v>
      </c>
      <c r="B12">
        <f t="shared" si="1"/>
        <v>30</v>
      </c>
      <c r="K12">
        <v>39821</v>
      </c>
      <c r="L12">
        <f t="shared" si="2"/>
        <v>126</v>
      </c>
      <c r="Q12">
        <v>39699</v>
      </c>
      <c r="R12">
        <f t="shared" si="3"/>
        <v>135</v>
      </c>
      <c r="U12">
        <v>846569</v>
      </c>
      <c r="V12">
        <f t="shared" si="4"/>
        <v>129</v>
      </c>
      <c r="X12">
        <v>6622</v>
      </c>
      <c r="Y12">
        <f t="shared" si="0"/>
        <v>101</v>
      </c>
    </row>
    <row r="13" spans="1:28" x14ac:dyDescent="0.25">
      <c r="A13">
        <v>41592</v>
      </c>
      <c r="B13">
        <f t="shared" si="1"/>
        <v>41</v>
      </c>
      <c r="K13">
        <v>39950</v>
      </c>
      <c r="L13">
        <f t="shared" si="2"/>
        <v>129</v>
      </c>
      <c r="Q13">
        <v>39825</v>
      </c>
      <c r="R13">
        <f t="shared" si="3"/>
        <v>126</v>
      </c>
      <c r="U13">
        <v>846701</v>
      </c>
      <c r="V13">
        <f t="shared" si="4"/>
        <v>132</v>
      </c>
      <c r="X13">
        <v>6724</v>
      </c>
      <c r="Y13">
        <f t="shared" si="0"/>
        <v>102</v>
      </c>
    </row>
    <row r="14" spans="1:28" x14ac:dyDescent="0.25">
      <c r="A14">
        <v>41623</v>
      </c>
      <c r="B14">
        <f t="shared" si="1"/>
        <v>31</v>
      </c>
      <c r="K14">
        <v>40082</v>
      </c>
      <c r="L14">
        <f t="shared" si="2"/>
        <v>132</v>
      </c>
      <c r="Q14">
        <v>39953</v>
      </c>
      <c r="R14">
        <f t="shared" si="3"/>
        <v>128</v>
      </c>
      <c r="U14">
        <v>846826</v>
      </c>
      <c r="V14">
        <f t="shared" si="4"/>
        <v>125</v>
      </c>
      <c r="X14">
        <v>6827</v>
      </c>
      <c r="Y14">
        <f t="shared" si="0"/>
        <v>103</v>
      </c>
    </row>
    <row r="15" spans="1:28" x14ac:dyDescent="0.25">
      <c r="A15">
        <v>41651</v>
      </c>
      <c r="B15">
        <f t="shared" si="1"/>
        <v>28</v>
      </c>
      <c r="K15">
        <v>40204</v>
      </c>
      <c r="L15">
        <f t="shared" si="2"/>
        <v>122</v>
      </c>
      <c r="Q15">
        <v>40085</v>
      </c>
      <c r="R15">
        <f t="shared" si="3"/>
        <v>132</v>
      </c>
      <c r="U15">
        <v>846949</v>
      </c>
      <c r="V15">
        <f t="shared" si="4"/>
        <v>123</v>
      </c>
      <c r="X15">
        <v>6928</v>
      </c>
      <c r="Y15">
        <f t="shared" si="0"/>
        <v>101</v>
      </c>
    </row>
    <row r="16" spans="1:28" x14ac:dyDescent="0.25">
      <c r="A16">
        <v>41681</v>
      </c>
      <c r="B16">
        <f t="shared" si="1"/>
        <v>30</v>
      </c>
      <c r="K16">
        <v>40331</v>
      </c>
      <c r="L16">
        <f t="shared" si="2"/>
        <v>127</v>
      </c>
      <c r="Q16">
        <v>40209</v>
      </c>
      <c r="R16">
        <f t="shared" si="3"/>
        <v>124</v>
      </c>
      <c r="U16">
        <v>847079</v>
      </c>
      <c r="V16">
        <f t="shared" si="4"/>
        <v>130</v>
      </c>
      <c r="X16">
        <v>7030</v>
      </c>
      <c r="Y16">
        <f t="shared" si="0"/>
        <v>102</v>
      </c>
    </row>
    <row r="17" spans="1:25" x14ac:dyDescent="0.25">
      <c r="A17">
        <v>41720</v>
      </c>
      <c r="B17">
        <f t="shared" si="1"/>
        <v>39</v>
      </c>
      <c r="K17">
        <v>40463</v>
      </c>
      <c r="L17">
        <f t="shared" si="2"/>
        <v>132</v>
      </c>
      <c r="Q17">
        <v>40335</v>
      </c>
      <c r="R17">
        <f t="shared" si="3"/>
        <v>126</v>
      </c>
      <c r="U17">
        <v>847214</v>
      </c>
      <c r="V17">
        <f t="shared" si="4"/>
        <v>135</v>
      </c>
      <c r="X17">
        <v>7132</v>
      </c>
      <c r="Y17">
        <f t="shared" si="0"/>
        <v>102</v>
      </c>
    </row>
    <row r="18" spans="1:25" x14ac:dyDescent="0.25">
      <c r="A18">
        <v>41753</v>
      </c>
      <c r="B18">
        <f t="shared" si="1"/>
        <v>33</v>
      </c>
      <c r="K18">
        <v>40592</v>
      </c>
      <c r="L18">
        <f t="shared" si="2"/>
        <v>129</v>
      </c>
      <c r="Q18">
        <v>40468</v>
      </c>
      <c r="R18">
        <f t="shared" si="3"/>
        <v>133</v>
      </c>
      <c r="U18">
        <v>847339</v>
      </c>
      <c r="V18">
        <f t="shared" si="4"/>
        <v>125</v>
      </c>
      <c r="X18">
        <v>7234</v>
      </c>
      <c r="Y18">
        <f t="shared" si="0"/>
        <v>102</v>
      </c>
    </row>
    <row r="19" spans="1:25" x14ac:dyDescent="0.25">
      <c r="A19">
        <v>41785</v>
      </c>
      <c r="B19">
        <f t="shared" si="1"/>
        <v>32</v>
      </c>
      <c r="K19">
        <v>40724</v>
      </c>
      <c r="L19">
        <f t="shared" si="2"/>
        <v>132</v>
      </c>
      <c r="Q19">
        <v>40595</v>
      </c>
      <c r="R19">
        <f t="shared" si="3"/>
        <v>127</v>
      </c>
      <c r="U19">
        <v>847472</v>
      </c>
      <c r="V19">
        <f t="shared" si="4"/>
        <v>133</v>
      </c>
      <c r="X19">
        <v>7335</v>
      </c>
      <c r="Y19">
        <f t="shared" si="0"/>
        <v>101</v>
      </c>
    </row>
    <row r="20" spans="1:25" x14ac:dyDescent="0.25">
      <c r="A20">
        <v>41816</v>
      </c>
      <c r="B20">
        <f t="shared" si="1"/>
        <v>31</v>
      </c>
      <c r="K20">
        <v>40841</v>
      </c>
      <c r="L20">
        <f t="shared" si="2"/>
        <v>117</v>
      </c>
      <c r="Q20">
        <v>40729</v>
      </c>
      <c r="R20">
        <f t="shared" si="3"/>
        <v>134</v>
      </c>
      <c r="U20">
        <v>847591</v>
      </c>
      <c r="V20">
        <f t="shared" si="4"/>
        <v>119</v>
      </c>
      <c r="X20">
        <v>7458</v>
      </c>
      <c r="Y20">
        <f t="shared" si="0"/>
        <v>123</v>
      </c>
    </row>
    <row r="21" spans="1:25" x14ac:dyDescent="0.25">
      <c r="A21">
        <v>41841</v>
      </c>
      <c r="B21">
        <f t="shared" si="1"/>
        <v>25</v>
      </c>
      <c r="K21">
        <v>40971</v>
      </c>
      <c r="L21">
        <f t="shared" si="2"/>
        <v>130</v>
      </c>
      <c r="Q21">
        <v>40846</v>
      </c>
      <c r="R21">
        <f t="shared" si="3"/>
        <v>117</v>
      </c>
      <c r="U21">
        <v>847725</v>
      </c>
      <c r="V21">
        <f t="shared" si="4"/>
        <v>134</v>
      </c>
      <c r="X21">
        <v>7560</v>
      </c>
      <c r="Y21">
        <f t="shared" si="0"/>
        <v>102</v>
      </c>
    </row>
    <row r="22" spans="1:25" x14ac:dyDescent="0.25">
      <c r="A22">
        <v>41871</v>
      </c>
      <c r="B22">
        <f t="shared" si="1"/>
        <v>30</v>
      </c>
      <c r="K22">
        <v>41102</v>
      </c>
      <c r="L22">
        <f t="shared" si="2"/>
        <v>131</v>
      </c>
      <c r="Q22">
        <v>40976</v>
      </c>
      <c r="R22">
        <f t="shared" si="3"/>
        <v>130</v>
      </c>
      <c r="U22">
        <v>847847</v>
      </c>
      <c r="V22">
        <f t="shared" si="4"/>
        <v>122</v>
      </c>
      <c r="X22">
        <v>7661</v>
      </c>
      <c r="Y22">
        <f t="shared" si="0"/>
        <v>101</v>
      </c>
    </row>
    <row r="23" spans="1:25" x14ac:dyDescent="0.25">
      <c r="A23">
        <v>41910</v>
      </c>
      <c r="B23">
        <f t="shared" si="1"/>
        <v>39</v>
      </c>
      <c r="K23">
        <v>41239</v>
      </c>
      <c r="L23">
        <f t="shared" si="2"/>
        <v>137</v>
      </c>
      <c r="Q23">
        <v>41108</v>
      </c>
      <c r="R23">
        <f t="shared" si="3"/>
        <v>132</v>
      </c>
      <c r="U23">
        <v>847979</v>
      </c>
      <c r="V23">
        <f t="shared" si="4"/>
        <v>132</v>
      </c>
      <c r="X23">
        <v>7769</v>
      </c>
      <c r="Y23">
        <f t="shared" si="0"/>
        <v>108</v>
      </c>
    </row>
    <row r="24" spans="1:25" x14ac:dyDescent="0.25">
      <c r="A24">
        <v>41944</v>
      </c>
      <c r="B24">
        <f t="shared" si="1"/>
        <v>34</v>
      </c>
      <c r="K24">
        <v>41360</v>
      </c>
      <c r="L24">
        <f t="shared" si="2"/>
        <v>121</v>
      </c>
      <c r="Q24">
        <v>41249</v>
      </c>
      <c r="R24">
        <f t="shared" si="3"/>
        <v>141</v>
      </c>
      <c r="U24">
        <v>848107</v>
      </c>
      <c r="V24">
        <f t="shared" ref="V24:V65" si="5">U24-U23</f>
        <v>128</v>
      </c>
      <c r="X24">
        <v>7877</v>
      </c>
      <c r="Y24">
        <f t="shared" si="0"/>
        <v>108</v>
      </c>
    </row>
    <row r="25" spans="1:25" x14ac:dyDescent="0.25">
      <c r="A25">
        <v>41973</v>
      </c>
      <c r="B25">
        <f t="shared" si="1"/>
        <v>29</v>
      </c>
      <c r="K25">
        <v>41481</v>
      </c>
      <c r="L25">
        <f t="shared" si="2"/>
        <v>121</v>
      </c>
      <c r="Q25">
        <v>41367</v>
      </c>
      <c r="R25">
        <f t="shared" si="3"/>
        <v>118</v>
      </c>
      <c r="U25">
        <v>848247</v>
      </c>
      <c r="V25">
        <f t="shared" si="5"/>
        <v>140</v>
      </c>
      <c r="X25">
        <v>7980</v>
      </c>
      <c r="Y25">
        <f t="shared" si="0"/>
        <v>103</v>
      </c>
    </row>
    <row r="26" spans="1:25" x14ac:dyDescent="0.25">
      <c r="A26">
        <v>42005</v>
      </c>
      <c r="B26">
        <f t="shared" si="1"/>
        <v>32</v>
      </c>
      <c r="K26">
        <v>41612</v>
      </c>
      <c r="L26">
        <f t="shared" si="2"/>
        <v>131</v>
      </c>
      <c r="Q26">
        <v>41488</v>
      </c>
      <c r="R26">
        <f t="shared" si="3"/>
        <v>121</v>
      </c>
      <c r="U26">
        <v>848356</v>
      </c>
      <c r="V26">
        <f t="shared" si="5"/>
        <v>109</v>
      </c>
      <c r="X26">
        <v>8082</v>
      </c>
      <c r="Y26">
        <f t="shared" si="0"/>
        <v>102</v>
      </c>
    </row>
    <row r="27" spans="1:25" x14ac:dyDescent="0.25">
      <c r="A27">
        <v>42044</v>
      </c>
      <c r="B27">
        <f t="shared" si="1"/>
        <v>39</v>
      </c>
      <c r="K27">
        <v>41746</v>
      </c>
      <c r="L27">
        <f t="shared" si="2"/>
        <v>134</v>
      </c>
      <c r="Q27">
        <v>41616</v>
      </c>
      <c r="R27">
        <f t="shared" si="3"/>
        <v>128</v>
      </c>
      <c r="U27">
        <v>848490</v>
      </c>
      <c r="V27">
        <f t="shared" si="5"/>
        <v>134</v>
      </c>
      <c r="X27">
        <v>8184</v>
      </c>
      <c r="Y27">
        <f t="shared" si="0"/>
        <v>102</v>
      </c>
    </row>
    <row r="28" spans="1:25" x14ac:dyDescent="0.25">
      <c r="A28">
        <v>42071</v>
      </c>
      <c r="B28">
        <f t="shared" si="1"/>
        <v>27</v>
      </c>
      <c r="K28">
        <v>41870</v>
      </c>
      <c r="L28">
        <f t="shared" si="2"/>
        <v>124</v>
      </c>
      <c r="Q28">
        <v>41751</v>
      </c>
      <c r="R28">
        <f t="shared" si="3"/>
        <v>135</v>
      </c>
      <c r="U28">
        <v>848617</v>
      </c>
      <c r="V28">
        <f t="shared" si="5"/>
        <v>127</v>
      </c>
      <c r="X28">
        <v>8286</v>
      </c>
      <c r="Y28">
        <f t="shared" si="0"/>
        <v>102</v>
      </c>
    </row>
    <row r="29" spans="1:25" x14ac:dyDescent="0.25">
      <c r="A29">
        <v>42103</v>
      </c>
      <c r="B29">
        <f t="shared" si="1"/>
        <v>32</v>
      </c>
      <c r="K29">
        <v>42002</v>
      </c>
      <c r="L29">
        <f t="shared" si="2"/>
        <v>132</v>
      </c>
      <c r="Q29">
        <v>41874</v>
      </c>
      <c r="R29">
        <f t="shared" si="3"/>
        <v>123</v>
      </c>
      <c r="U29">
        <v>848757</v>
      </c>
      <c r="V29">
        <f t="shared" si="5"/>
        <v>140</v>
      </c>
      <c r="X29">
        <v>8388</v>
      </c>
      <c r="Y29">
        <f t="shared" si="0"/>
        <v>102</v>
      </c>
    </row>
    <row r="30" spans="1:25" x14ac:dyDescent="0.25">
      <c r="A30">
        <v>42132</v>
      </c>
      <c r="B30">
        <f t="shared" si="1"/>
        <v>29</v>
      </c>
      <c r="K30">
        <v>42120</v>
      </c>
      <c r="L30">
        <f t="shared" si="2"/>
        <v>118</v>
      </c>
      <c r="Q30">
        <v>42006</v>
      </c>
      <c r="R30">
        <f t="shared" si="3"/>
        <v>132</v>
      </c>
      <c r="U30">
        <v>848866</v>
      </c>
      <c r="V30">
        <f t="shared" si="5"/>
        <v>109</v>
      </c>
      <c r="X30">
        <v>8489</v>
      </c>
      <c r="Y30">
        <f t="shared" si="0"/>
        <v>101</v>
      </c>
    </row>
    <row r="31" spans="1:25" x14ac:dyDescent="0.25">
      <c r="A31">
        <v>42163</v>
      </c>
      <c r="B31">
        <f t="shared" si="1"/>
        <v>31</v>
      </c>
      <c r="K31">
        <v>42261</v>
      </c>
      <c r="L31">
        <f t="shared" si="2"/>
        <v>141</v>
      </c>
      <c r="Q31">
        <v>42124</v>
      </c>
      <c r="R31">
        <f t="shared" si="3"/>
        <v>118</v>
      </c>
      <c r="U31">
        <v>848997</v>
      </c>
      <c r="V31">
        <f t="shared" si="5"/>
        <v>131</v>
      </c>
      <c r="X31">
        <v>8592</v>
      </c>
      <c r="Y31">
        <f t="shared" si="0"/>
        <v>103</v>
      </c>
    </row>
    <row r="32" spans="1:25" x14ac:dyDescent="0.25">
      <c r="A32">
        <v>42192</v>
      </c>
      <c r="B32">
        <f t="shared" si="1"/>
        <v>29</v>
      </c>
      <c r="K32">
        <v>42381</v>
      </c>
      <c r="L32">
        <f t="shared" si="2"/>
        <v>120</v>
      </c>
      <c r="Q32">
        <v>42263</v>
      </c>
      <c r="R32">
        <f t="shared" si="3"/>
        <v>139</v>
      </c>
      <c r="U32">
        <v>849131</v>
      </c>
      <c r="V32">
        <f t="shared" si="5"/>
        <v>134</v>
      </c>
      <c r="X32">
        <v>8701</v>
      </c>
      <c r="Y32">
        <f t="shared" si="0"/>
        <v>109</v>
      </c>
    </row>
    <row r="33" spans="1:25" x14ac:dyDescent="0.25">
      <c r="A33">
        <v>42246</v>
      </c>
      <c r="B33">
        <f t="shared" si="1"/>
        <v>54</v>
      </c>
      <c r="K33">
        <v>42511</v>
      </c>
      <c r="L33">
        <f t="shared" si="2"/>
        <v>130</v>
      </c>
      <c r="Q33">
        <v>42385</v>
      </c>
      <c r="R33">
        <f t="shared" si="3"/>
        <v>122</v>
      </c>
      <c r="U33">
        <v>849265</v>
      </c>
      <c r="V33">
        <f t="shared" si="5"/>
        <v>134</v>
      </c>
      <c r="X33">
        <v>8805</v>
      </c>
      <c r="Y33">
        <f t="shared" si="0"/>
        <v>104</v>
      </c>
    </row>
    <row r="34" spans="1:25" x14ac:dyDescent="0.25">
      <c r="A34">
        <v>42264</v>
      </c>
      <c r="B34">
        <f t="shared" si="1"/>
        <v>18</v>
      </c>
      <c r="K34">
        <v>42639</v>
      </c>
      <c r="L34">
        <f t="shared" si="2"/>
        <v>128</v>
      </c>
      <c r="Q34">
        <v>42515</v>
      </c>
      <c r="R34">
        <f t="shared" si="3"/>
        <v>130</v>
      </c>
      <c r="U34">
        <v>849388</v>
      </c>
      <c r="V34">
        <f t="shared" si="5"/>
        <v>123</v>
      </c>
      <c r="X34">
        <v>8908</v>
      </c>
      <c r="Y34">
        <f t="shared" si="0"/>
        <v>103</v>
      </c>
    </row>
    <row r="35" spans="1:25" x14ac:dyDescent="0.25">
      <c r="A35">
        <v>42301</v>
      </c>
      <c r="B35">
        <f t="shared" si="1"/>
        <v>37</v>
      </c>
      <c r="K35">
        <v>42763</v>
      </c>
      <c r="L35">
        <f t="shared" si="2"/>
        <v>124</v>
      </c>
      <c r="Q35">
        <v>42645</v>
      </c>
      <c r="R35">
        <f t="shared" si="3"/>
        <v>130</v>
      </c>
      <c r="U35">
        <v>849505</v>
      </c>
      <c r="V35">
        <f t="shared" si="5"/>
        <v>117</v>
      </c>
      <c r="X35">
        <v>9010</v>
      </c>
      <c r="Y35">
        <f t="shared" si="0"/>
        <v>102</v>
      </c>
    </row>
    <row r="36" spans="1:25" x14ac:dyDescent="0.25">
      <c r="A36">
        <v>42322</v>
      </c>
      <c r="B36">
        <f t="shared" si="1"/>
        <v>21</v>
      </c>
      <c r="K36">
        <v>42889</v>
      </c>
      <c r="L36">
        <f t="shared" ref="L36:L57" si="6">K36-K35</f>
        <v>126</v>
      </c>
      <c r="Q36">
        <v>42770</v>
      </c>
      <c r="R36">
        <f t="shared" si="3"/>
        <v>125</v>
      </c>
      <c r="U36">
        <v>849640</v>
      </c>
      <c r="V36">
        <f t="shared" si="5"/>
        <v>135</v>
      </c>
      <c r="X36">
        <v>9112</v>
      </c>
      <c r="Y36">
        <f t="shared" si="0"/>
        <v>102</v>
      </c>
    </row>
    <row r="37" spans="1:25" x14ac:dyDescent="0.25">
      <c r="A37">
        <v>42352</v>
      </c>
      <c r="B37">
        <f t="shared" si="1"/>
        <v>30</v>
      </c>
      <c r="K37">
        <v>43020</v>
      </c>
      <c r="L37">
        <f t="shared" si="6"/>
        <v>131</v>
      </c>
      <c r="Q37">
        <v>42896</v>
      </c>
      <c r="R37">
        <f t="shared" si="3"/>
        <v>126</v>
      </c>
      <c r="U37">
        <v>849771</v>
      </c>
      <c r="V37">
        <f t="shared" si="5"/>
        <v>131</v>
      </c>
      <c r="X37">
        <v>9215</v>
      </c>
      <c r="Y37">
        <f t="shared" si="0"/>
        <v>103</v>
      </c>
    </row>
    <row r="38" spans="1:25" x14ac:dyDescent="0.25">
      <c r="A38">
        <v>42392</v>
      </c>
      <c r="B38">
        <f t="shared" si="1"/>
        <v>40</v>
      </c>
      <c r="K38">
        <v>43149</v>
      </c>
      <c r="L38">
        <f t="shared" si="6"/>
        <v>129</v>
      </c>
      <c r="Q38">
        <v>43024</v>
      </c>
      <c r="R38">
        <f t="shared" si="3"/>
        <v>128</v>
      </c>
      <c r="U38">
        <v>849899</v>
      </c>
      <c r="V38">
        <f t="shared" si="5"/>
        <v>128</v>
      </c>
      <c r="X38">
        <v>9317</v>
      </c>
      <c r="Y38">
        <f t="shared" si="0"/>
        <v>102</v>
      </c>
    </row>
    <row r="39" spans="1:25" x14ac:dyDescent="0.25">
      <c r="A39">
        <v>42421</v>
      </c>
      <c r="B39">
        <f t="shared" si="1"/>
        <v>29</v>
      </c>
      <c r="K39">
        <v>43283</v>
      </c>
      <c r="L39">
        <f t="shared" si="6"/>
        <v>134</v>
      </c>
      <c r="U39">
        <v>850027</v>
      </c>
      <c r="V39">
        <f t="shared" si="5"/>
        <v>128</v>
      </c>
      <c r="X39">
        <v>9418</v>
      </c>
      <c r="Y39">
        <f t="shared" si="0"/>
        <v>101</v>
      </c>
    </row>
    <row r="40" spans="1:25" x14ac:dyDescent="0.25">
      <c r="A40">
        <v>42452</v>
      </c>
      <c r="B40">
        <f t="shared" si="1"/>
        <v>31</v>
      </c>
      <c r="K40">
        <v>43400</v>
      </c>
      <c r="L40">
        <f t="shared" si="6"/>
        <v>117</v>
      </c>
      <c r="U40">
        <v>850147</v>
      </c>
      <c r="V40">
        <f t="shared" si="5"/>
        <v>120</v>
      </c>
      <c r="X40">
        <v>9520</v>
      </c>
      <c r="Y40">
        <f t="shared" si="0"/>
        <v>102</v>
      </c>
    </row>
    <row r="41" spans="1:25" x14ac:dyDescent="0.25">
      <c r="A41">
        <v>42482</v>
      </c>
      <c r="B41">
        <f t="shared" si="1"/>
        <v>30</v>
      </c>
      <c r="K41">
        <v>43529</v>
      </c>
      <c r="L41">
        <f t="shared" si="6"/>
        <v>129</v>
      </c>
      <c r="U41">
        <v>850279</v>
      </c>
      <c r="V41">
        <f t="shared" si="5"/>
        <v>132</v>
      </c>
      <c r="X41">
        <v>9624</v>
      </c>
      <c r="Y41">
        <f t="shared" si="0"/>
        <v>104</v>
      </c>
    </row>
    <row r="42" spans="1:25" x14ac:dyDescent="0.25">
      <c r="A42">
        <v>42510</v>
      </c>
      <c r="B42">
        <f t="shared" si="1"/>
        <v>28</v>
      </c>
      <c r="K42">
        <v>43661</v>
      </c>
      <c r="L42">
        <f t="shared" si="6"/>
        <v>132</v>
      </c>
      <c r="U42">
        <v>850407</v>
      </c>
      <c r="V42">
        <f t="shared" si="5"/>
        <v>128</v>
      </c>
      <c r="X42">
        <v>9732</v>
      </c>
      <c r="Y42">
        <f t="shared" si="0"/>
        <v>108</v>
      </c>
    </row>
    <row r="43" spans="1:25" x14ac:dyDescent="0.25">
      <c r="A43">
        <v>42552</v>
      </c>
      <c r="B43">
        <f t="shared" si="1"/>
        <v>42</v>
      </c>
      <c r="K43">
        <v>43797</v>
      </c>
      <c r="L43">
        <f t="shared" si="6"/>
        <v>136</v>
      </c>
      <c r="U43">
        <v>850536</v>
      </c>
      <c r="V43">
        <f t="shared" si="5"/>
        <v>129</v>
      </c>
      <c r="X43">
        <v>9842</v>
      </c>
      <c r="Y43">
        <f t="shared" si="0"/>
        <v>110</v>
      </c>
    </row>
    <row r="44" spans="1:25" x14ac:dyDescent="0.25">
      <c r="A44">
        <v>42583</v>
      </c>
      <c r="B44">
        <f t="shared" si="1"/>
        <v>31</v>
      </c>
      <c r="K44">
        <v>43919</v>
      </c>
      <c r="L44">
        <f t="shared" si="6"/>
        <v>122</v>
      </c>
      <c r="U44">
        <v>850668</v>
      </c>
      <c r="V44">
        <f t="shared" si="5"/>
        <v>132</v>
      </c>
      <c r="X44">
        <v>9942</v>
      </c>
      <c r="Y44">
        <f t="shared" si="0"/>
        <v>100</v>
      </c>
    </row>
    <row r="45" spans="1:25" x14ac:dyDescent="0.25">
      <c r="A45">
        <v>42621</v>
      </c>
      <c r="B45">
        <f t="shared" si="1"/>
        <v>38</v>
      </c>
      <c r="K45">
        <v>44041</v>
      </c>
      <c r="L45">
        <f t="shared" si="6"/>
        <v>122</v>
      </c>
      <c r="U45">
        <v>850789</v>
      </c>
      <c r="V45">
        <f t="shared" si="5"/>
        <v>121</v>
      </c>
      <c r="X45">
        <v>10044</v>
      </c>
      <c r="Y45">
        <f t="shared" si="0"/>
        <v>102</v>
      </c>
    </row>
    <row r="46" spans="1:25" x14ac:dyDescent="0.25">
      <c r="A46">
        <v>42649</v>
      </c>
      <c r="B46">
        <f t="shared" si="1"/>
        <v>28</v>
      </c>
      <c r="K46">
        <v>44171</v>
      </c>
      <c r="L46">
        <f t="shared" si="6"/>
        <v>130</v>
      </c>
      <c r="U46">
        <v>850916</v>
      </c>
      <c r="V46">
        <f t="shared" si="5"/>
        <v>127</v>
      </c>
      <c r="X46">
        <v>10145</v>
      </c>
      <c r="Y46">
        <f t="shared" si="0"/>
        <v>101</v>
      </c>
    </row>
    <row r="47" spans="1:25" x14ac:dyDescent="0.25">
      <c r="A47">
        <v>42682</v>
      </c>
      <c r="B47">
        <f t="shared" si="1"/>
        <v>33</v>
      </c>
      <c r="K47">
        <v>44304</v>
      </c>
      <c r="L47">
        <f t="shared" si="6"/>
        <v>133</v>
      </c>
      <c r="U47">
        <v>851046</v>
      </c>
      <c r="V47">
        <f t="shared" si="5"/>
        <v>130</v>
      </c>
      <c r="X47">
        <v>10246</v>
      </c>
      <c r="Y47">
        <f t="shared" si="0"/>
        <v>101</v>
      </c>
    </row>
    <row r="48" spans="1:25" x14ac:dyDescent="0.25">
      <c r="A48">
        <v>42711</v>
      </c>
      <c r="B48">
        <f t="shared" si="1"/>
        <v>29</v>
      </c>
      <c r="K48">
        <v>44430</v>
      </c>
      <c r="L48">
        <f t="shared" si="6"/>
        <v>126</v>
      </c>
      <c r="U48">
        <v>851175</v>
      </c>
      <c r="V48">
        <f t="shared" si="5"/>
        <v>129</v>
      </c>
      <c r="X48">
        <v>10348</v>
      </c>
      <c r="Y48">
        <f t="shared" si="0"/>
        <v>102</v>
      </c>
    </row>
    <row r="49" spans="1:25" x14ac:dyDescent="0.25">
      <c r="A49">
        <v>42745</v>
      </c>
      <c r="B49">
        <f t="shared" si="1"/>
        <v>34</v>
      </c>
      <c r="K49">
        <v>44561</v>
      </c>
      <c r="L49">
        <f t="shared" si="6"/>
        <v>131</v>
      </c>
      <c r="U49">
        <v>851309</v>
      </c>
      <c r="V49">
        <f t="shared" si="5"/>
        <v>134</v>
      </c>
      <c r="X49">
        <v>10448</v>
      </c>
      <c r="Y49">
        <f t="shared" si="0"/>
        <v>100</v>
      </c>
    </row>
    <row r="50" spans="1:25" x14ac:dyDescent="0.25">
      <c r="A50">
        <v>42772</v>
      </c>
      <c r="B50">
        <f t="shared" si="1"/>
        <v>27</v>
      </c>
      <c r="K50">
        <v>44680</v>
      </c>
      <c r="L50">
        <f t="shared" si="6"/>
        <v>119</v>
      </c>
      <c r="U50">
        <v>851429</v>
      </c>
      <c r="V50">
        <f t="shared" si="5"/>
        <v>120</v>
      </c>
      <c r="X50">
        <v>10549</v>
      </c>
      <c r="Y50">
        <f t="shared" si="0"/>
        <v>101</v>
      </c>
    </row>
    <row r="51" spans="1:25" x14ac:dyDescent="0.25">
      <c r="A51">
        <v>42801</v>
      </c>
      <c r="B51">
        <f t="shared" si="1"/>
        <v>29</v>
      </c>
      <c r="K51">
        <v>44817</v>
      </c>
      <c r="L51">
        <f t="shared" si="6"/>
        <v>137</v>
      </c>
      <c r="U51">
        <v>851560</v>
      </c>
      <c r="V51">
        <f t="shared" si="5"/>
        <v>131</v>
      </c>
      <c r="X51">
        <v>10650</v>
      </c>
      <c r="Y51">
        <f t="shared" si="0"/>
        <v>101</v>
      </c>
    </row>
    <row r="52" spans="1:25" x14ac:dyDescent="0.25">
      <c r="A52">
        <v>42834</v>
      </c>
      <c r="B52">
        <f t="shared" si="1"/>
        <v>33</v>
      </c>
      <c r="K52">
        <v>44940</v>
      </c>
      <c r="L52">
        <f t="shared" si="6"/>
        <v>123</v>
      </c>
      <c r="U52">
        <v>851687</v>
      </c>
      <c r="V52">
        <f t="shared" si="5"/>
        <v>127</v>
      </c>
      <c r="X52">
        <v>10751</v>
      </c>
      <c r="Y52">
        <f t="shared" si="0"/>
        <v>101</v>
      </c>
    </row>
    <row r="53" spans="1:25" x14ac:dyDescent="0.25">
      <c r="A53">
        <v>42871</v>
      </c>
      <c r="B53">
        <f t="shared" si="1"/>
        <v>37</v>
      </c>
      <c r="K53">
        <v>45071</v>
      </c>
      <c r="L53">
        <f t="shared" si="6"/>
        <v>131</v>
      </c>
      <c r="U53">
        <v>851827</v>
      </c>
      <c r="V53">
        <f t="shared" si="5"/>
        <v>140</v>
      </c>
      <c r="X53">
        <v>10865</v>
      </c>
      <c r="Y53">
        <f t="shared" si="0"/>
        <v>114</v>
      </c>
    </row>
    <row r="54" spans="1:25" x14ac:dyDescent="0.25">
      <c r="A54">
        <v>42902</v>
      </c>
      <c r="B54">
        <f t="shared" si="1"/>
        <v>31</v>
      </c>
      <c r="K54">
        <v>45199</v>
      </c>
      <c r="L54">
        <f t="shared" si="6"/>
        <v>128</v>
      </c>
      <c r="U54">
        <v>851949</v>
      </c>
      <c r="V54">
        <f t="shared" si="5"/>
        <v>122</v>
      </c>
      <c r="X54">
        <v>10968</v>
      </c>
      <c r="Y54">
        <f t="shared" si="0"/>
        <v>103</v>
      </c>
    </row>
    <row r="55" spans="1:25" x14ac:dyDescent="0.25">
      <c r="A55">
        <v>42934</v>
      </c>
      <c r="B55">
        <f t="shared" si="1"/>
        <v>32</v>
      </c>
      <c r="K55">
        <v>45322</v>
      </c>
      <c r="L55">
        <f t="shared" si="6"/>
        <v>123</v>
      </c>
      <c r="U55">
        <v>852067</v>
      </c>
      <c r="V55">
        <f t="shared" si="5"/>
        <v>118</v>
      </c>
      <c r="X55">
        <v>11070</v>
      </c>
      <c r="Y55">
        <f t="shared" si="0"/>
        <v>102</v>
      </c>
    </row>
    <row r="56" spans="1:25" x14ac:dyDescent="0.25">
      <c r="A56">
        <v>42960</v>
      </c>
      <c r="B56">
        <f t="shared" si="1"/>
        <v>26</v>
      </c>
      <c r="K56">
        <v>45451</v>
      </c>
      <c r="L56">
        <f t="shared" si="6"/>
        <v>129</v>
      </c>
      <c r="U56">
        <v>852196</v>
      </c>
      <c r="V56">
        <f t="shared" si="5"/>
        <v>129</v>
      </c>
      <c r="X56">
        <v>11171</v>
      </c>
      <c r="Y56">
        <f t="shared" si="0"/>
        <v>101</v>
      </c>
    </row>
    <row r="57" spans="1:25" x14ac:dyDescent="0.25">
      <c r="A57">
        <v>42991</v>
      </c>
      <c r="B57">
        <f t="shared" si="1"/>
        <v>31</v>
      </c>
      <c r="K57">
        <v>45579</v>
      </c>
      <c r="L57">
        <f t="shared" si="6"/>
        <v>128</v>
      </c>
      <c r="U57">
        <v>852327</v>
      </c>
      <c r="V57">
        <f t="shared" si="5"/>
        <v>131</v>
      </c>
      <c r="X57">
        <v>11274</v>
      </c>
      <c r="Y57">
        <f t="shared" si="0"/>
        <v>103</v>
      </c>
    </row>
    <row r="58" spans="1:25" x14ac:dyDescent="0.25">
      <c r="A58">
        <v>43031</v>
      </c>
      <c r="B58">
        <f t="shared" si="1"/>
        <v>40</v>
      </c>
      <c r="U58">
        <v>852460</v>
      </c>
      <c r="V58">
        <f t="shared" si="5"/>
        <v>133</v>
      </c>
      <c r="X58">
        <v>11376</v>
      </c>
      <c r="Y58">
        <f t="shared" si="0"/>
        <v>102</v>
      </c>
    </row>
    <row r="59" spans="1:25" x14ac:dyDescent="0.25">
      <c r="A59">
        <v>43063</v>
      </c>
      <c r="B59">
        <f t="shared" si="1"/>
        <v>32</v>
      </c>
      <c r="U59">
        <v>852589</v>
      </c>
      <c r="V59">
        <f t="shared" si="5"/>
        <v>129</v>
      </c>
      <c r="X59">
        <v>11478</v>
      </c>
      <c r="Y59">
        <f t="shared" si="0"/>
        <v>102</v>
      </c>
    </row>
    <row r="60" spans="1:25" x14ac:dyDescent="0.25">
      <c r="A60">
        <v>43092</v>
      </c>
      <c r="B60">
        <f t="shared" si="1"/>
        <v>29</v>
      </c>
      <c r="U60">
        <v>852705</v>
      </c>
      <c r="V60">
        <f t="shared" si="5"/>
        <v>116</v>
      </c>
      <c r="X60">
        <v>11579</v>
      </c>
      <c r="Y60">
        <f t="shared" si="0"/>
        <v>101</v>
      </c>
    </row>
    <row r="61" spans="1:25" x14ac:dyDescent="0.25">
      <c r="A61">
        <v>43129</v>
      </c>
      <c r="B61">
        <f t="shared" si="1"/>
        <v>37</v>
      </c>
      <c r="U61">
        <v>852840</v>
      </c>
      <c r="V61">
        <f t="shared" si="5"/>
        <v>135</v>
      </c>
      <c r="X61">
        <v>11682</v>
      </c>
      <c r="Y61">
        <f t="shared" si="0"/>
        <v>103</v>
      </c>
    </row>
    <row r="62" spans="1:25" x14ac:dyDescent="0.25">
      <c r="A62">
        <v>43152</v>
      </c>
      <c r="B62">
        <f t="shared" si="1"/>
        <v>23</v>
      </c>
      <c r="U62">
        <v>852966</v>
      </c>
      <c r="V62">
        <f t="shared" si="5"/>
        <v>126</v>
      </c>
      <c r="X62">
        <v>11788</v>
      </c>
      <c r="Y62">
        <f t="shared" si="0"/>
        <v>106</v>
      </c>
    </row>
    <row r="63" spans="1:25" x14ac:dyDescent="0.25">
      <c r="A63">
        <v>43192</v>
      </c>
      <c r="B63">
        <f t="shared" si="1"/>
        <v>40</v>
      </c>
      <c r="U63">
        <v>853095</v>
      </c>
      <c r="V63">
        <f t="shared" si="5"/>
        <v>129</v>
      </c>
      <c r="X63">
        <v>11888</v>
      </c>
      <c r="Y63">
        <f t="shared" si="0"/>
        <v>100</v>
      </c>
    </row>
    <row r="64" spans="1:25" x14ac:dyDescent="0.25">
      <c r="A64">
        <v>43220</v>
      </c>
      <c r="B64">
        <f t="shared" si="1"/>
        <v>28</v>
      </c>
      <c r="U64">
        <v>853254</v>
      </c>
      <c r="V64">
        <f t="shared" si="5"/>
        <v>159</v>
      </c>
      <c r="X64">
        <v>11990</v>
      </c>
      <c r="Y64">
        <f t="shared" si="0"/>
        <v>102</v>
      </c>
    </row>
    <row r="65" spans="1:25" x14ac:dyDescent="0.25">
      <c r="A65">
        <v>43266</v>
      </c>
      <c r="B65">
        <f t="shared" si="1"/>
        <v>46</v>
      </c>
      <c r="U65">
        <v>853351</v>
      </c>
      <c r="V65">
        <f t="shared" si="5"/>
        <v>97</v>
      </c>
      <c r="X65">
        <v>12090</v>
      </c>
      <c r="Y65">
        <f t="shared" si="0"/>
        <v>100</v>
      </c>
    </row>
    <row r="66" spans="1:25" x14ac:dyDescent="0.25">
      <c r="A66">
        <v>43285</v>
      </c>
      <c r="B66">
        <f t="shared" si="1"/>
        <v>19</v>
      </c>
      <c r="U66">
        <v>853475</v>
      </c>
      <c r="V66">
        <f t="shared" ref="V66:V97" si="7">U66-U65</f>
        <v>124</v>
      </c>
      <c r="X66">
        <v>12194</v>
      </c>
      <c r="Y66">
        <f t="shared" si="0"/>
        <v>104</v>
      </c>
    </row>
    <row r="67" spans="1:25" x14ac:dyDescent="0.25">
      <c r="A67">
        <v>43311</v>
      </c>
      <c r="B67">
        <f t="shared" si="1"/>
        <v>26</v>
      </c>
      <c r="U67">
        <v>853605</v>
      </c>
      <c r="V67">
        <f t="shared" si="7"/>
        <v>130</v>
      </c>
      <c r="X67">
        <v>12296</v>
      </c>
      <c r="Y67">
        <f t="shared" ref="Y67:Y111" si="8">X67-X66</f>
        <v>102</v>
      </c>
    </row>
    <row r="68" spans="1:25" x14ac:dyDescent="0.25">
      <c r="A68">
        <v>43353</v>
      </c>
      <c r="B68">
        <f t="shared" ref="B68:B131" si="9">A68-A67</f>
        <v>42</v>
      </c>
      <c r="U68">
        <v>853734</v>
      </c>
      <c r="V68">
        <f t="shared" si="7"/>
        <v>129</v>
      </c>
      <c r="X68">
        <v>12397</v>
      </c>
      <c r="Y68">
        <f t="shared" si="8"/>
        <v>101</v>
      </c>
    </row>
    <row r="69" spans="1:25" x14ac:dyDescent="0.25">
      <c r="A69">
        <v>43382</v>
      </c>
      <c r="B69">
        <f t="shared" si="9"/>
        <v>29</v>
      </c>
      <c r="U69">
        <v>853871</v>
      </c>
      <c r="V69">
        <f t="shared" si="7"/>
        <v>137</v>
      </c>
      <c r="X69">
        <v>12501</v>
      </c>
      <c r="Y69">
        <f t="shared" si="8"/>
        <v>104</v>
      </c>
    </row>
    <row r="70" spans="1:25" x14ac:dyDescent="0.25">
      <c r="A70">
        <v>43411</v>
      </c>
      <c r="B70">
        <f t="shared" si="9"/>
        <v>29</v>
      </c>
      <c r="U70">
        <v>853986</v>
      </c>
      <c r="V70">
        <f t="shared" si="7"/>
        <v>115</v>
      </c>
      <c r="X70">
        <v>12604</v>
      </c>
      <c r="Y70">
        <f t="shared" si="8"/>
        <v>103</v>
      </c>
    </row>
    <row r="71" spans="1:25" x14ac:dyDescent="0.25">
      <c r="A71">
        <v>43441</v>
      </c>
      <c r="B71">
        <f t="shared" si="9"/>
        <v>30</v>
      </c>
      <c r="U71">
        <v>854117</v>
      </c>
      <c r="V71">
        <f t="shared" si="7"/>
        <v>131</v>
      </c>
      <c r="X71">
        <v>12708</v>
      </c>
      <c r="Y71">
        <f t="shared" si="8"/>
        <v>104</v>
      </c>
    </row>
    <row r="72" spans="1:25" x14ac:dyDescent="0.25">
      <c r="A72">
        <v>43471</v>
      </c>
      <c r="B72">
        <f t="shared" si="9"/>
        <v>30</v>
      </c>
      <c r="U72">
        <v>854249</v>
      </c>
      <c r="V72">
        <f t="shared" si="7"/>
        <v>132</v>
      </c>
      <c r="X72">
        <v>12809</v>
      </c>
      <c r="Y72">
        <f t="shared" si="8"/>
        <v>101</v>
      </c>
    </row>
    <row r="73" spans="1:25" x14ac:dyDescent="0.25">
      <c r="A73">
        <v>43510</v>
      </c>
      <c r="B73">
        <f t="shared" si="9"/>
        <v>39</v>
      </c>
      <c r="U73">
        <v>854384</v>
      </c>
      <c r="V73">
        <f t="shared" si="7"/>
        <v>135</v>
      </c>
      <c r="X73">
        <v>12911</v>
      </c>
      <c r="Y73">
        <f t="shared" si="8"/>
        <v>102</v>
      </c>
    </row>
    <row r="74" spans="1:25" x14ac:dyDescent="0.25">
      <c r="A74">
        <v>43542</v>
      </c>
      <c r="B74">
        <f t="shared" si="9"/>
        <v>32</v>
      </c>
      <c r="U74">
        <v>854507</v>
      </c>
      <c r="V74">
        <f t="shared" si="7"/>
        <v>123</v>
      </c>
      <c r="X74">
        <v>13014</v>
      </c>
      <c r="Y74">
        <f t="shared" si="8"/>
        <v>103</v>
      </c>
    </row>
    <row r="75" spans="1:25" x14ac:dyDescent="0.25">
      <c r="A75">
        <v>43572</v>
      </c>
      <c r="B75">
        <f t="shared" si="9"/>
        <v>30</v>
      </c>
      <c r="U75">
        <v>854626</v>
      </c>
      <c r="V75">
        <f t="shared" si="7"/>
        <v>119</v>
      </c>
      <c r="X75">
        <v>13114</v>
      </c>
      <c r="Y75">
        <f t="shared" si="8"/>
        <v>100</v>
      </c>
    </row>
    <row r="76" spans="1:25" x14ac:dyDescent="0.25">
      <c r="A76">
        <v>43603</v>
      </c>
      <c r="B76">
        <f t="shared" si="9"/>
        <v>31</v>
      </c>
      <c r="U76">
        <v>854757</v>
      </c>
      <c r="V76">
        <f t="shared" si="7"/>
        <v>131</v>
      </c>
      <c r="X76">
        <v>13215</v>
      </c>
      <c r="Y76">
        <f t="shared" si="8"/>
        <v>101</v>
      </c>
    </row>
    <row r="77" spans="1:25" x14ac:dyDescent="0.25">
      <c r="A77">
        <v>43630</v>
      </c>
      <c r="B77">
        <f t="shared" si="9"/>
        <v>27</v>
      </c>
      <c r="U77">
        <v>854887</v>
      </c>
      <c r="V77">
        <f t="shared" si="7"/>
        <v>130</v>
      </c>
      <c r="X77">
        <v>13318</v>
      </c>
      <c r="Y77">
        <f t="shared" si="8"/>
        <v>103</v>
      </c>
    </row>
    <row r="78" spans="1:25" x14ac:dyDescent="0.25">
      <c r="A78">
        <v>43671</v>
      </c>
      <c r="B78">
        <f t="shared" si="9"/>
        <v>41</v>
      </c>
      <c r="U78">
        <v>855016</v>
      </c>
      <c r="V78">
        <f t="shared" si="7"/>
        <v>129</v>
      </c>
      <c r="X78">
        <v>13423</v>
      </c>
      <c r="Y78">
        <f t="shared" si="8"/>
        <v>105</v>
      </c>
    </row>
    <row r="79" spans="1:25" x14ac:dyDescent="0.25">
      <c r="A79">
        <v>43703</v>
      </c>
      <c r="B79">
        <f t="shared" si="9"/>
        <v>32</v>
      </c>
      <c r="U79">
        <v>855148</v>
      </c>
      <c r="V79">
        <f t="shared" si="7"/>
        <v>132</v>
      </c>
      <c r="X79">
        <v>13523</v>
      </c>
      <c r="Y79">
        <f t="shared" si="8"/>
        <v>100</v>
      </c>
    </row>
    <row r="80" spans="1:25" x14ac:dyDescent="0.25">
      <c r="A80">
        <v>43733</v>
      </c>
      <c r="B80">
        <f t="shared" si="9"/>
        <v>30</v>
      </c>
      <c r="U80">
        <v>855266</v>
      </c>
      <c r="V80">
        <f t="shared" si="7"/>
        <v>118</v>
      </c>
      <c r="X80">
        <v>13624</v>
      </c>
      <c r="Y80">
        <f t="shared" si="8"/>
        <v>101</v>
      </c>
    </row>
    <row r="81" spans="1:25" x14ac:dyDescent="0.25">
      <c r="A81">
        <v>43769</v>
      </c>
      <c r="B81">
        <f t="shared" si="9"/>
        <v>36</v>
      </c>
      <c r="U81">
        <v>855399</v>
      </c>
      <c r="V81">
        <f t="shared" si="7"/>
        <v>133</v>
      </c>
      <c r="X81">
        <v>13725</v>
      </c>
      <c r="Y81">
        <f t="shared" si="8"/>
        <v>101</v>
      </c>
    </row>
    <row r="82" spans="1:25" x14ac:dyDescent="0.25">
      <c r="A82">
        <v>43790</v>
      </c>
      <c r="B82">
        <f t="shared" si="9"/>
        <v>21</v>
      </c>
      <c r="U82">
        <v>855527</v>
      </c>
      <c r="V82">
        <f t="shared" si="7"/>
        <v>128</v>
      </c>
      <c r="X82">
        <v>13826</v>
      </c>
      <c r="Y82">
        <f t="shared" si="8"/>
        <v>101</v>
      </c>
    </row>
    <row r="83" spans="1:25" x14ac:dyDescent="0.25">
      <c r="A83">
        <v>43832</v>
      </c>
      <c r="B83">
        <f t="shared" si="9"/>
        <v>42</v>
      </c>
      <c r="U83">
        <v>855655</v>
      </c>
      <c r="V83">
        <f t="shared" si="7"/>
        <v>128</v>
      </c>
      <c r="X83">
        <v>13928</v>
      </c>
      <c r="Y83">
        <f t="shared" si="8"/>
        <v>102</v>
      </c>
    </row>
    <row r="84" spans="1:25" x14ac:dyDescent="0.25">
      <c r="A84">
        <v>43860</v>
      </c>
      <c r="B84">
        <f t="shared" si="9"/>
        <v>28</v>
      </c>
      <c r="U84">
        <v>855787</v>
      </c>
      <c r="V84">
        <f t="shared" si="7"/>
        <v>132</v>
      </c>
      <c r="X84">
        <v>14030</v>
      </c>
      <c r="Y84">
        <f t="shared" si="8"/>
        <v>102</v>
      </c>
    </row>
    <row r="85" spans="1:25" x14ac:dyDescent="0.25">
      <c r="A85">
        <v>43892</v>
      </c>
      <c r="B85">
        <f t="shared" si="9"/>
        <v>32</v>
      </c>
      <c r="U85">
        <v>855914</v>
      </c>
      <c r="V85">
        <f t="shared" si="7"/>
        <v>127</v>
      </c>
      <c r="X85">
        <v>14146</v>
      </c>
      <c r="Y85">
        <f t="shared" si="8"/>
        <v>116</v>
      </c>
    </row>
    <row r="86" spans="1:25" x14ac:dyDescent="0.25">
      <c r="A86">
        <v>43921</v>
      </c>
      <c r="B86">
        <f t="shared" si="9"/>
        <v>29</v>
      </c>
      <c r="U86">
        <v>856035</v>
      </c>
      <c r="V86">
        <f t="shared" si="7"/>
        <v>121</v>
      </c>
      <c r="X86">
        <v>14247</v>
      </c>
      <c r="Y86">
        <f t="shared" si="8"/>
        <v>101</v>
      </c>
    </row>
    <row r="87" spans="1:25" x14ac:dyDescent="0.25">
      <c r="A87">
        <v>43952</v>
      </c>
      <c r="B87">
        <f t="shared" si="9"/>
        <v>31</v>
      </c>
      <c r="U87">
        <v>856168</v>
      </c>
      <c r="V87">
        <f t="shared" si="7"/>
        <v>133</v>
      </c>
      <c r="X87">
        <v>14348</v>
      </c>
      <c r="Y87">
        <f t="shared" si="8"/>
        <v>101</v>
      </c>
    </row>
    <row r="88" spans="1:25" x14ac:dyDescent="0.25">
      <c r="A88">
        <v>43993</v>
      </c>
      <c r="B88">
        <f t="shared" si="9"/>
        <v>41</v>
      </c>
      <c r="U88">
        <v>856296</v>
      </c>
      <c r="V88">
        <f t="shared" si="7"/>
        <v>128</v>
      </c>
      <c r="X88">
        <v>14449</v>
      </c>
      <c r="Y88">
        <f t="shared" si="8"/>
        <v>101</v>
      </c>
    </row>
    <row r="89" spans="1:25" x14ac:dyDescent="0.25">
      <c r="A89">
        <v>44024</v>
      </c>
      <c r="B89">
        <f t="shared" si="9"/>
        <v>31</v>
      </c>
      <c r="U89">
        <v>856427</v>
      </c>
      <c r="V89">
        <f t="shared" si="7"/>
        <v>131</v>
      </c>
      <c r="X89">
        <v>14549</v>
      </c>
      <c r="Y89">
        <f t="shared" si="8"/>
        <v>100</v>
      </c>
    </row>
    <row r="90" spans="1:25" x14ac:dyDescent="0.25">
      <c r="A90">
        <v>44052</v>
      </c>
      <c r="B90">
        <f t="shared" si="9"/>
        <v>28</v>
      </c>
      <c r="U90">
        <v>856546</v>
      </c>
      <c r="V90">
        <f t="shared" si="7"/>
        <v>119</v>
      </c>
      <c r="X90">
        <v>14650</v>
      </c>
      <c r="Y90">
        <f t="shared" si="8"/>
        <v>101</v>
      </c>
    </row>
    <row r="91" spans="1:25" x14ac:dyDescent="0.25">
      <c r="A91">
        <v>44083</v>
      </c>
      <c r="B91">
        <f t="shared" si="9"/>
        <v>31</v>
      </c>
      <c r="U91">
        <v>856678</v>
      </c>
      <c r="V91">
        <f t="shared" si="7"/>
        <v>132</v>
      </c>
      <c r="X91">
        <v>14751</v>
      </c>
      <c r="Y91">
        <f t="shared" si="8"/>
        <v>101</v>
      </c>
    </row>
    <row r="92" spans="1:25" x14ac:dyDescent="0.25">
      <c r="A92">
        <v>44110</v>
      </c>
      <c r="B92">
        <f t="shared" si="9"/>
        <v>27</v>
      </c>
      <c r="U92">
        <v>856807</v>
      </c>
      <c r="V92">
        <f t="shared" si="7"/>
        <v>129</v>
      </c>
      <c r="X92">
        <v>14851</v>
      </c>
      <c r="Y92">
        <f t="shared" si="8"/>
        <v>100</v>
      </c>
    </row>
    <row r="93" spans="1:25" x14ac:dyDescent="0.25">
      <c r="A93">
        <v>44151</v>
      </c>
      <c r="B93">
        <f t="shared" si="9"/>
        <v>41</v>
      </c>
      <c r="U93">
        <v>856937</v>
      </c>
      <c r="V93">
        <f t="shared" si="7"/>
        <v>130</v>
      </c>
      <c r="X93">
        <v>14952</v>
      </c>
      <c r="Y93">
        <f t="shared" si="8"/>
        <v>101</v>
      </c>
    </row>
    <row r="94" spans="1:25" x14ac:dyDescent="0.25">
      <c r="A94">
        <v>44185</v>
      </c>
      <c r="B94">
        <f t="shared" si="9"/>
        <v>34</v>
      </c>
      <c r="U94">
        <v>857070</v>
      </c>
      <c r="V94">
        <f t="shared" si="7"/>
        <v>133</v>
      </c>
      <c r="X94">
        <v>15053</v>
      </c>
      <c r="Y94">
        <f t="shared" si="8"/>
        <v>101</v>
      </c>
    </row>
    <row r="95" spans="1:25" x14ac:dyDescent="0.25">
      <c r="A95">
        <v>44213</v>
      </c>
      <c r="B95">
        <f t="shared" si="9"/>
        <v>28</v>
      </c>
      <c r="U95">
        <v>857186</v>
      </c>
      <c r="V95">
        <f t="shared" si="7"/>
        <v>116</v>
      </c>
      <c r="X95">
        <v>15154</v>
      </c>
      <c r="Y95">
        <f t="shared" si="8"/>
        <v>101</v>
      </c>
    </row>
    <row r="96" spans="1:25" x14ac:dyDescent="0.25">
      <c r="A96">
        <v>44243</v>
      </c>
      <c r="B96">
        <f t="shared" si="9"/>
        <v>30</v>
      </c>
      <c r="U96">
        <v>857318</v>
      </c>
      <c r="V96">
        <f t="shared" si="7"/>
        <v>132</v>
      </c>
      <c r="X96">
        <v>15255</v>
      </c>
      <c r="Y96">
        <f t="shared" si="8"/>
        <v>101</v>
      </c>
    </row>
    <row r="97" spans="1:25" x14ac:dyDescent="0.25">
      <c r="A97">
        <v>44275</v>
      </c>
      <c r="B97">
        <f t="shared" si="9"/>
        <v>32</v>
      </c>
      <c r="U97">
        <v>857454</v>
      </c>
      <c r="V97">
        <f t="shared" si="7"/>
        <v>136</v>
      </c>
      <c r="X97">
        <v>15358</v>
      </c>
      <c r="Y97">
        <f t="shared" si="8"/>
        <v>103</v>
      </c>
    </row>
    <row r="98" spans="1:25" x14ac:dyDescent="0.25">
      <c r="A98">
        <v>44311</v>
      </c>
      <c r="B98">
        <f t="shared" si="9"/>
        <v>36</v>
      </c>
      <c r="U98">
        <v>857574</v>
      </c>
      <c r="V98">
        <f t="shared" ref="V98:V116" si="10">U98-U97</f>
        <v>120</v>
      </c>
      <c r="X98">
        <v>15460</v>
      </c>
      <c r="Y98">
        <f t="shared" si="8"/>
        <v>102</v>
      </c>
    </row>
    <row r="99" spans="1:25" x14ac:dyDescent="0.25">
      <c r="A99">
        <v>44341</v>
      </c>
      <c r="B99">
        <f t="shared" si="9"/>
        <v>30</v>
      </c>
      <c r="U99">
        <v>857704</v>
      </c>
      <c r="V99">
        <f t="shared" si="10"/>
        <v>130</v>
      </c>
      <c r="X99">
        <v>15561</v>
      </c>
      <c r="Y99">
        <f t="shared" si="8"/>
        <v>101</v>
      </c>
    </row>
    <row r="100" spans="1:25" x14ac:dyDescent="0.25">
      <c r="A100">
        <v>44371</v>
      </c>
      <c r="B100">
        <f t="shared" si="9"/>
        <v>30</v>
      </c>
      <c r="U100">
        <v>857825</v>
      </c>
      <c r="V100">
        <f t="shared" si="10"/>
        <v>121</v>
      </c>
      <c r="X100">
        <v>15663</v>
      </c>
      <c r="Y100">
        <f t="shared" si="8"/>
        <v>102</v>
      </c>
    </row>
    <row r="101" spans="1:25" x14ac:dyDescent="0.25">
      <c r="A101">
        <v>44402</v>
      </c>
      <c r="B101">
        <f t="shared" si="9"/>
        <v>31</v>
      </c>
      <c r="U101">
        <v>857955</v>
      </c>
      <c r="V101">
        <f t="shared" si="10"/>
        <v>130</v>
      </c>
      <c r="X101">
        <v>15766</v>
      </c>
      <c r="Y101">
        <f t="shared" si="8"/>
        <v>103</v>
      </c>
    </row>
    <row r="102" spans="1:25" x14ac:dyDescent="0.25">
      <c r="A102">
        <v>44431</v>
      </c>
      <c r="B102">
        <f t="shared" si="9"/>
        <v>29</v>
      </c>
      <c r="U102">
        <v>858085</v>
      </c>
      <c r="V102">
        <f t="shared" si="10"/>
        <v>130</v>
      </c>
      <c r="X102">
        <v>15871</v>
      </c>
      <c r="Y102">
        <f t="shared" si="8"/>
        <v>105</v>
      </c>
    </row>
    <row r="103" spans="1:25" x14ac:dyDescent="0.25">
      <c r="A103">
        <v>44471</v>
      </c>
      <c r="B103">
        <f t="shared" si="9"/>
        <v>40</v>
      </c>
      <c r="U103">
        <v>858217</v>
      </c>
      <c r="V103">
        <f t="shared" si="10"/>
        <v>132</v>
      </c>
      <c r="X103">
        <v>15972</v>
      </c>
      <c r="Y103">
        <f t="shared" si="8"/>
        <v>101</v>
      </c>
    </row>
    <row r="104" spans="1:25" x14ac:dyDescent="0.25">
      <c r="A104">
        <v>44502</v>
      </c>
      <c r="B104">
        <f t="shared" si="9"/>
        <v>31</v>
      </c>
      <c r="U104">
        <v>858347</v>
      </c>
      <c r="V104">
        <f t="shared" si="10"/>
        <v>130</v>
      </c>
      <c r="X104">
        <v>16076</v>
      </c>
      <c r="Y104">
        <f t="shared" si="8"/>
        <v>104</v>
      </c>
    </row>
    <row r="105" spans="1:25" x14ac:dyDescent="0.25">
      <c r="A105">
        <v>44530</v>
      </c>
      <c r="B105">
        <f t="shared" si="9"/>
        <v>28</v>
      </c>
      <c r="U105">
        <v>858471</v>
      </c>
      <c r="V105">
        <f t="shared" si="10"/>
        <v>124</v>
      </c>
      <c r="X105">
        <v>16178</v>
      </c>
      <c r="Y105">
        <f t="shared" si="8"/>
        <v>102</v>
      </c>
    </row>
    <row r="106" spans="1:25" x14ac:dyDescent="0.25">
      <c r="A106">
        <v>44560</v>
      </c>
      <c r="B106">
        <f t="shared" si="9"/>
        <v>30</v>
      </c>
      <c r="U106">
        <v>858594</v>
      </c>
      <c r="V106">
        <f t="shared" si="10"/>
        <v>123</v>
      </c>
      <c r="X106">
        <v>16279</v>
      </c>
      <c r="Y106">
        <f t="shared" si="8"/>
        <v>101</v>
      </c>
    </row>
    <row r="107" spans="1:25" x14ac:dyDescent="0.25">
      <c r="A107">
        <v>44592</v>
      </c>
      <c r="B107">
        <f t="shared" si="9"/>
        <v>32</v>
      </c>
      <c r="U107">
        <v>858726</v>
      </c>
      <c r="V107">
        <f t="shared" si="10"/>
        <v>132</v>
      </c>
      <c r="X107">
        <v>16381</v>
      </c>
      <c r="Y107">
        <f t="shared" si="8"/>
        <v>102</v>
      </c>
    </row>
    <row r="108" spans="1:25" x14ac:dyDescent="0.25">
      <c r="A108">
        <v>44633</v>
      </c>
      <c r="B108">
        <f t="shared" si="9"/>
        <v>41</v>
      </c>
      <c r="U108">
        <v>858855</v>
      </c>
      <c r="V108">
        <f t="shared" si="10"/>
        <v>129</v>
      </c>
      <c r="X108">
        <v>16482</v>
      </c>
      <c r="Y108">
        <f t="shared" si="8"/>
        <v>101</v>
      </c>
    </row>
    <row r="109" spans="1:25" x14ac:dyDescent="0.25">
      <c r="A109">
        <v>44664</v>
      </c>
      <c r="B109">
        <f t="shared" si="9"/>
        <v>31</v>
      </c>
      <c r="U109">
        <v>858992</v>
      </c>
      <c r="V109">
        <f t="shared" si="10"/>
        <v>137</v>
      </c>
      <c r="X109">
        <v>16583</v>
      </c>
      <c r="Y109">
        <f t="shared" si="8"/>
        <v>101</v>
      </c>
    </row>
    <row r="110" spans="1:25" x14ac:dyDescent="0.25">
      <c r="A110">
        <v>44692</v>
      </c>
      <c r="B110">
        <f t="shared" si="9"/>
        <v>28</v>
      </c>
      <c r="U110">
        <v>859105</v>
      </c>
      <c r="V110">
        <f t="shared" si="10"/>
        <v>113</v>
      </c>
      <c r="X110">
        <v>16685</v>
      </c>
      <c r="Y110">
        <f t="shared" si="8"/>
        <v>102</v>
      </c>
    </row>
    <row r="111" spans="1:25" x14ac:dyDescent="0.25">
      <c r="A111">
        <v>44722</v>
      </c>
      <c r="B111">
        <f t="shared" si="9"/>
        <v>30</v>
      </c>
      <c r="U111">
        <v>859239</v>
      </c>
      <c r="V111">
        <f t="shared" si="10"/>
        <v>134</v>
      </c>
      <c r="X111">
        <v>16787</v>
      </c>
      <c r="Y111">
        <f t="shared" si="8"/>
        <v>102</v>
      </c>
    </row>
    <row r="112" spans="1:25" x14ac:dyDescent="0.25">
      <c r="A112">
        <v>44751</v>
      </c>
      <c r="B112">
        <f t="shared" si="9"/>
        <v>29</v>
      </c>
      <c r="U112">
        <v>859368</v>
      </c>
      <c r="V112">
        <f t="shared" si="10"/>
        <v>129</v>
      </c>
      <c r="X112">
        <v>16889</v>
      </c>
      <c r="Y112">
        <f t="shared" ref="Y112:Y136" si="11">X112-X111</f>
        <v>102</v>
      </c>
    </row>
    <row r="113" spans="1:25" x14ac:dyDescent="0.25">
      <c r="A113">
        <v>44797</v>
      </c>
      <c r="B113">
        <f t="shared" si="9"/>
        <v>46</v>
      </c>
      <c r="U113">
        <v>859502</v>
      </c>
      <c r="V113">
        <f t="shared" si="10"/>
        <v>134</v>
      </c>
      <c r="X113">
        <v>16990</v>
      </c>
      <c r="Y113">
        <f t="shared" si="11"/>
        <v>101</v>
      </c>
    </row>
    <row r="114" spans="1:25" x14ac:dyDescent="0.25">
      <c r="A114">
        <v>44833</v>
      </c>
      <c r="B114">
        <f t="shared" si="9"/>
        <v>36</v>
      </c>
      <c r="U114">
        <v>859625</v>
      </c>
      <c r="V114">
        <f t="shared" si="10"/>
        <v>123</v>
      </c>
      <c r="X114">
        <v>17091</v>
      </c>
      <c r="Y114">
        <f t="shared" si="11"/>
        <v>101</v>
      </c>
    </row>
    <row r="115" spans="1:25" x14ac:dyDescent="0.25">
      <c r="A115">
        <v>44856</v>
      </c>
      <c r="B115">
        <f t="shared" si="9"/>
        <v>23</v>
      </c>
      <c r="U115">
        <v>859749</v>
      </c>
      <c r="V115">
        <f t="shared" si="10"/>
        <v>124</v>
      </c>
      <c r="X115">
        <v>17191</v>
      </c>
      <c r="Y115">
        <f t="shared" si="11"/>
        <v>100</v>
      </c>
    </row>
    <row r="116" spans="1:25" x14ac:dyDescent="0.25">
      <c r="A116">
        <v>44903</v>
      </c>
      <c r="B116">
        <f t="shared" si="9"/>
        <v>47</v>
      </c>
      <c r="U116">
        <v>859875</v>
      </c>
      <c r="V116">
        <f t="shared" si="10"/>
        <v>126</v>
      </c>
      <c r="X116">
        <v>17292</v>
      </c>
      <c r="Y116">
        <f t="shared" si="11"/>
        <v>101</v>
      </c>
    </row>
    <row r="117" spans="1:25" x14ac:dyDescent="0.25">
      <c r="A117">
        <v>44913</v>
      </c>
      <c r="B117">
        <f t="shared" si="9"/>
        <v>10</v>
      </c>
      <c r="X117">
        <v>17393</v>
      </c>
      <c r="Y117">
        <f t="shared" si="11"/>
        <v>101</v>
      </c>
    </row>
    <row r="118" spans="1:25" x14ac:dyDescent="0.25">
      <c r="A118">
        <v>44951</v>
      </c>
      <c r="B118">
        <f t="shared" si="9"/>
        <v>38</v>
      </c>
      <c r="X118">
        <v>17495</v>
      </c>
      <c r="Y118">
        <f t="shared" si="11"/>
        <v>102</v>
      </c>
    </row>
    <row r="119" spans="1:25" x14ac:dyDescent="0.25">
      <c r="A119">
        <v>44981</v>
      </c>
      <c r="B119">
        <f t="shared" si="9"/>
        <v>30</v>
      </c>
      <c r="X119">
        <v>17595</v>
      </c>
      <c r="Y119">
        <f t="shared" si="11"/>
        <v>100</v>
      </c>
    </row>
    <row r="120" spans="1:25" x14ac:dyDescent="0.25">
      <c r="A120">
        <v>45011</v>
      </c>
      <c r="B120">
        <f t="shared" si="9"/>
        <v>30</v>
      </c>
      <c r="X120">
        <v>17697</v>
      </c>
      <c r="Y120">
        <f t="shared" si="11"/>
        <v>102</v>
      </c>
    </row>
    <row r="121" spans="1:25" x14ac:dyDescent="0.25">
      <c r="A121">
        <v>45041</v>
      </c>
      <c r="B121">
        <f t="shared" si="9"/>
        <v>30</v>
      </c>
      <c r="X121">
        <v>17798</v>
      </c>
      <c r="Y121">
        <f t="shared" si="11"/>
        <v>101</v>
      </c>
    </row>
    <row r="122" spans="1:25" x14ac:dyDescent="0.25">
      <c r="A122">
        <v>45071</v>
      </c>
      <c r="B122">
        <f t="shared" si="9"/>
        <v>30</v>
      </c>
      <c r="X122">
        <v>17899</v>
      </c>
      <c r="Y122">
        <f t="shared" si="11"/>
        <v>101</v>
      </c>
    </row>
    <row r="123" spans="1:25" x14ac:dyDescent="0.25">
      <c r="A123">
        <v>45111</v>
      </c>
      <c r="B123">
        <f t="shared" si="9"/>
        <v>40</v>
      </c>
      <c r="X123">
        <v>17999</v>
      </c>
      <c r="Y123">
        <f t="shared" si="11"/>
        <v>100</v>
      </c>
    </row>
    <row r="124" spans="1:25" x14ac:dyDescent="0.25">
      <c r="A124">
        <v>45142</v>
      </c>
      <c r="B124">
        <f t="shared" si="9"/>
        <v>31</v>
      </c>
      <c r="X124">
        <v>18100</v>
      </c>
      <c r="Y124">
        <f t="shared" si="11"/>
        <v>101</v>
      </c>
    </row>
    <row r="125" spans="1:25" x14ac:dyDescent="0.25">
      <c r="A125">
        <v>45171</v>
      </c>
      <c r="B125">
        <f t="shared" si="9"/>
        <v>29</v>
      </c>
      <c r="X125">
        <v>18203</v>
      </c>
      <c r="Y125">
        <f t="shared" si="11"/>
        <v>103</v>
      </c>
    </row>
    <row r="126" spans="1:25" x14ac:dyDescent="0.25">
      <c r="A126">
        <v>45201</v>
      </c>
      <c r="B126">
        <f t="shared" si="9"/>
        <v>30</v>
      </c>
      <c r="X126">
        <v>18305</v>
      </c>
      <c r="Y126">
        <f t="shared" si="11"/>
        <v>102</v>
      </c>
    </row>
    <row r="127" spans="1:25" x14ac:dyDescent="0.25">
      <c r="A127">
        <v>45231</v>
      </c>
      <c r="B127">
        <f t="shared" si="9"/>
        <v>30</v>
      </c>
      <c r="X127">
        <v>18408</v>
      </c>
      <c r="Y127">
        <f t="shared" si="11"/>
        <v>103</v>
      </c>
    </row>
    <row r="128" spans="1:25" x14ac:dyDescent="0.25">
      <c r="A128">
        <v>45274</v>
      </c>
      <c r="B128">
        <f t="shared" si="9"/>
        <v>43</v>
      </c>
      <c r="X128">
        <v>18508</v>
      </c>
      <c r="Y128">
        <f t="shared" si="11"/>
        <v>100</v>
      </c>
    </row>
    <row r="129" spans="1:25" x14ac:dyDescent="0.25">
      <c r="A129">
        <v>45309</v>
      </c>
      <c r="B129">
        <f t="shared" si="9"/>
        <v>35</v>
      </c>
      <c r="X129">
        <v>18610</v>
      </c>
      <c r="Y129">
        <f t="shared" si="11"/>
        <v>102</v>
      </c>
    </row>
    <row r="130" spans="1:25" x14ac:dyDescent="0.25">
      <c r="A130">
        <v>45332</v>
      </c>
      <c r="B130">
        <f t="shared" si="9"/>
        <v>23</v>
      </c>
      <c r="X130">
        <v>18718</v>
      </c>
      <c r="Y130">
        <f t="shared" si="11"/>
        <v>108</v>
      </c>
    </row>
    <row r="131" spans="1:25" x14ac:dyDescent="0.25">
      <c r="A131">
        <v>45361</v>
      </c>
      <c r="B131">
        <f t="shared" si="9"/>
        <v>29</v>
      </c>
      <c r="X131">
        <v>18820</v>
      </c>
      <c r="Y131">
        <f t="shared" si="11"/>
        <v>102</v>
      </c>
    </row>
    <row r="132" spans="1:25" x14ac:dyDescent="0.25">
      <c r="A132">
        <v>45391</v>
      </c>
      <c r="B132">
        <f t="shared" ref="B132:B195" si="12">A132-A131</f>
        <v>30</v>
      </c>
      <c r="X132">
        <v>18920</v>
      </c>
      <c r="Y132">
        <f t="shared" si="11"/>
        <v>100</v>
      </c>
    </row>
    <row r="133" spans="1:25" x14ac:dyDescent="0.25">
      <c r="A133">
        <v>45430</v>
      </c>
      <c r="B133">
        <f t="shared" si="12"/>
        <v>39</v>
      </c>
      <c r="X133">
        <v>19021</v>
      </c>
      <c r="Y133">
        <f t="shared" si="11"/>
        <v>101</v>
      </c>
    </row>
    <row r="134" spans="1:25" x14ac:dyDescent="0.25">
      <c r="A134">
        <v>45461</v>
      </c>
      <c r="B134">
        <f t="shared" si="12"/>
        <v>31</v>
      </c>
      <c r="X134">
        <v>19123</v>
      </c>
      <c r="Y134">
        <f t="shared" si="11"/>
        <v>102</v>
      </c>
    </row>
    <row r="135" spans="1:25" x14ac:dyDescent="0.25">
      <c r="A135">
        <v>45492</v>
      </c>
      <c r="B135">
        <f t="shared" si="12"/>
        <v>31</v>
      </c>
      <c r="X135">
        <v>19224</v>
      </c>
      <c r="Y135">
        <f t="shared" si="11"/>
        <v>101</v>
      </c>
    </row>
    <row r="136" spans="1:25" x14ac:dyDescent="0.25">
      <c r="A136">
        <v>45523</v>
      </c>
      <c r="B136">
        <f t="shared" si="12"/>
        <v>31</v>
      </c>
      <c r="X136">
        <v>19325</v>
      </c>
      <c r="Y136">
        <f t="shared" si="11"/>
        <v>101</v>
      </c>
    </row>
    <row r="137" spans="1:25" x14ac:dyDescent="0.25">
      <c r="A137">
        <v>45552</v>
      </c>
      <c r="B137">
        <f t="shared" si="12"/>
        <v>29</v>
      </c>
      <c r="X137">
        <v>19426</v>
      </c>
    </row>
    <row r="138" spans="1:25" x14ac:dyDescent="0.25">
      <c r="A138">
        <v>45591</v>
      </c>
      <c r="B138">
        <f t="shared" si="12"/>
        <v>39</v>
      </c>
      <c r="X138">
        <v>19526</v>
      </c>
    </row>
    <row r="139" spans="1:25" x14ac:dyDescent="0.25">
      <c r="A139">
        <v>45621</v>
      </c>
      <c r="B139">
        <f t="shared" si="12"/>
        <v>30</v>
      </c>
      <c r="X139">
        <v>19632</v>
      </c>
    </row>
    <row r="140" spans="1:25" x14ac:dyDescent="0.25">
      <c r="A140">
        <v>45651</v>
      </c>
      <c r="B140">
        <f t="shared" si="12"/>
        <v>30</v>
      </c>
      <c r="X140">
        <v>19736</v>
      </c>
    </row>
    <row r="141" spans="1:25" x14ac:dyDescent="0.25">
      <c r="A141">
        <v>45681</v>
      </c>
      <c r="B141">
        <f t="shared" si="12"/>
        <v>30</v>
      </c>
      <c r="X141">
        <v>19838</v>
      </c>
    </row>
    <row r="142" spans="1:25" x14ac:dyDescent="0.25">
      <c r="A142">
        <v>45711</v>
      </c>
      <c r="B142">
        <f t="shared" si="12"/>
        <v>30</v>
      </c>
      <c r="X142">
        <v>19940</v>
      </c>
    </row>
    <row r="143" spans="1:25" x14ac:dyDescent="0.25">
      <c r="A143">
        <v>45752</v>
      </c>
      <c r="B143">
        <f t="shared" si="12"/>
        <v>41</v>
      </c>
      <c r="X143">
        <v>20044</v>
      </c>
    </row>
    <row r="144" spans="1:25" x14ac:dyDescent="0.25">
      <c r="A144">
        <v>45785</v>
      </c>
      <c r="B144">
        <f t="shared" si="12"/>
        <v>33</v>
      </c>
      <c r="X144">
        <v>20145</v>
      </c>
    </row>
    <row r="145" spans="1:24" x14ac:dyDescent="0.25">
      <c r="A145">
        <v>45815</v>
      </c>
      <c r="B145">
        <f t="shared" si="12"/>
        <v>30</v>
      </c>
      <c r="X145">
        <v>20247</v>
      </c>
    </row>
    <row r="146" spans="1:24" x14ac:dyDescent="0.25">
      <c r="A146">
        <v>45841</v>
      </c>
      <c r="B146">
        <f t="shared" si="12"/>
        <v>26</v>
      </c>
      <c r="X146">
        <v>20347</v>
      </c>
    </row>
    <row r="147" spans="1:24" x14ac:dyDescent="0.25">
      <c r="A147">
        <v>45871</v>
      </c>
      <c r="B147">
        <f t="shared" si="12"/>
        <v>30</v>
      </c>
      <c r="X147">
        <v>20453</v>
      </c>
    </row>
    <row r="148" spans="1:24" x14ac:dyDescent="0.25">
      <c r="A148">
        <v>45911</v>
      </c>
      <c r="B148">
        <f t="shared" si="12"/>
        <v>40</v>
      </c>
      <c r="X148">
        <v>20554</v>
      </c>
    </row>
    <row r="149" spans="1:24" x14ac:dyDescent="0.25">
      <c r="A149">
        <v>45943</v>
      </c>
      <c r="B149">
        <f t="shared" si="12"/>
        <v>32</v>
      </c>
      <c r="X149">
        <v>20664</v>
      </c>
    </row>
    <row r="150" spans="1:24" x14ac:dyDescent="0.25">
      <c r="A150">
        <v>45972</v>
      </c>
      <c r="B150">
        <f t="shared" si="12"/>
        <v>29</v>
      </c>
      <c r="X150">
        <v>20784</v>
      </c>
    </row>
    <row r="151" spans="1:24" x14ac:dyDescent="0.25">
      <c r="A151">
        <v>46005</v>
      </c>
      <c r="B151">
        <f t="shared" si="12"/>
        <v>33</v>
      </c>
      <c r="X151">
        <v>20885</v>
      </c>
    </row>
    <row r="152" spans="1:24" x14ac:dyDescent="0.25">
      <c r="A152">
        <v>46032</v>
      </c>
      <c r="B152">
        <f t="shared" si="12"/>
        <v>27</v>
      </c>
      <c r="X152">
        <v>20986</v>
      </c>
    </row>
    <row r="153" spans="1:24" x14ac:dyDescent="0.25">
      <c r="A153">
        <v>46071</v>
      </c>
      <c r="B153">
        <f t="shared" si="12"/>
        <v>39</v>
      </c>
      <c r="X153">
        <v>21088</v>
      </c>
    </row>
    <row r="154" spans="1:24" x14ac:dyDescent="0.25">
      <c r="A154">
        <v>46102</v>
      </c>
      <c r="B154">
        <f t="shared" si="12"/>
        <v>31</v>
      </c>
      <c r="X154">
        <v>21191</v>
      </c>
    </row>
    <row r="155" spans="1:24" x14ac:dyDescent="0.25">
      <c r="A155">
        <v>46131</v>
      </c>
      <c r="B155">
        <f t="shared" si="12"/>
        <v>29</v>
      </c>
      <c r="X155">
        <v>21305</v>
      </c>
    </row>
    <row r="156" spans="1:24" x14ac:dyDescent="0.25">
      <c r="A156">
        <v>46162</v>
      </c>
      <c r="B156">
        <f t="shared" si="12"/>
        <v>31</v>
      </c>
      <c r="X156">
        <v>21422</v>
      </c>
    </row>
    <row r="157" spans="1:24" x14ac:dyDescent="0.25">
      <c r="A157">
        <v>46193</v>
      </c>
      <c r="B157">
        <f t="shared" si="12"/>
        <v>31</v>
      </c>
      <c r="X157">
        <v>21523</v>
      </c>
    </row>
    <row r="158" spans="1:24" x14ac:dyDescent="0.25">
      <c r="A158">
        <v>46243</v>
      </c>
      <c r="B158">
        <f t="shared" si="12"/>
        <v>50</v>
      </c>
      <c r="X158">
        <v>21623</v>
      </c>
    </row>
    <row r="159" spans="1:24" x14ac:dyDescent="0.25">
      <c r="A159">
        <v>46261</v>
      </c>
      <c r="B159">
        <f t="shared" si="12"/>
        <v>18</v>
      </c>
      <c r="X159">
        <v>21726</v>
      </c>
    </row>
    <row r="160" spans="1:24" x14ac:dyDescent="0.25">
      <c r="A160">
        <v>46292</v>
      </c>
      <c r="B160">
        <f t="shared" si="12"/>
        <v>31</v>
      </c>
      <c r="X160">
        <v>21830</v>
      </c>
    </row>
    <row r="161" spans="1:24" x14ac:dyDescent="0.25">
      <c r="A161">
        <v>46324</v>
      </c>
      <c r="B161">
        <f t="shared" si="12"/>
        <v>32</v>
      </c>
      <c r="X161">
        <v>21944</v>
      </c>
    </row>
    <row r="162" spans="1:24" x14ac:dyDescent="0.25">
      <c r="A162">
        <v>46352</v>
      </c>
      <c r="B162">
        <f t="shared" si="12"/>
        <v>28</v>
      </c>
      <c r="X162">
        <v>22061</v>
      </c>
    </row>
    <row r="163" spans="1:24" x14ac:dyDescent="0.25">
      <c r="A163">
        <v>46391</v>
      </c>
      <c r="B163">
        <f t="shared" si="12"/>
        <v>39</v>
      </c>
      <c r="X163">
        <v>22162</v>
      </c>
    </row>
    <row r="164" spans="1:24" x14ac:dyDescent="0.25">
      <c r="A164">
        <v>46422</v>
      </c>
      <c r="B164">
        <f t="shared" si="12"/>
        <v>31</v>
      </c>
      <c r="X164">
        <v>22263</v>
      </c>
    </row>
    <row r="165" spans="1:24" x14ac:dyDescent="0.25">
      <c r="A165">
        <v>46451</v>
      </c>
      <c r="B165">
        <f t="shared" si="12"/>
        <v>29</v>
      </c>
      <c r="X165">
        <v>22363</v>
      </c>
    </row>
    <row r="166" spans="1:24" x14ac:dyDescent="0.25">
      <c r="A166">
        <v>46481</v>
      </c>
      <c r="B166">
        <f t="shared" si="12"/>
        <v>30</v>
      </c>
      <c r="X166">
        <v>22465</v>
      </c>
    </row>
    <row r="167" spans="1:24" x14ac:dyDescent="0.25">
      <c r="A167">
        <v>46512</v>
      </c>
      <c r="B167">
        <f t="shared" si="12"/>
        <v>31</v>
      </c>
      <c r="X167">
        <v>22582</v>
      </c>
    </row>
    <row r="168" spans="1:24" x14ac:dyDescent="0.25">
      <c r="A168">
        <v>46552</v>
      </c>
      <c r="B168">
        <f t="shared" si="12"/>
        <v>40</v>
      </c>
      <c r="X168">
        <v>22705</v>
      </c>
    </row>
    <row r="169" spans="1:24" x14ac:dyDescent="0.25">
      <c r="A169">
        <v>46581</v>
      </c>
      <c r="B169">
        <f t="shared" si="12"/>
        <v>29</v>
      </c>
      <c r="X169">
        <v>22806</v>
      </c>
    </row>
    <row r="170" spans="1:24" x14ac:dyDescent="0.25">
      <c r="A170">
        <v>46615</v>
      </c>
      <c r="B170">
        <f t="shared" si="12"/>
        <v>34</v>
      </c>
      <c r="X170">
        <v>22907</v>
      </c>
    </row>
    <row r="171" spans="1:24" x14ac:dyDescent="0.25">
      <c r="A171">
        <v>46647</v>
      </c>
      <c r="B171">
        <f t="shared" si="12"/>
        <v>32</v>
      </c>
      <c r="X171">
        <v>23007</v>
      </c>
    </row>
    <row r="172" spans="1:24" x14ac:dyDescent="0.25">
      <c r="A172">
        <v>46674</v>
      </c>
      <c r="B172">
        <f t="shared" si="12"/>
        <v>27</v>
      </c>
      <c r="X172">
        <v>23108</v>
      </c>
    </row>
    <row r="173" spans="1:24" x14ac:dyDescent="0.25">
      <c r="A173">
        <v>46711</v>
      </c>
      <c r="B173">
        <f t="shared" si="12"/>
        <v>37</v>
      </c>
      <c r="X173">
        <v>23227</v>
      </c>
    </row>
    <row r="174" spans="1:24" x14ac:dyDescent="0.25">
      <c r="A174">
        <v>46741</v>
      </c>
      <c r="B174">
        <f t="shared" si="12"/>
        <v>30</v>
      </c>
      <c r="X174">
        <v>23344</v>
      </c>
    </row>
    <row r="175" spans="1:24" x14ac:dyDescent="0.25">
      <c r="A175">
        <v>46771</v>
      </c>
      <c r="B175">
        <f t="shared" si="12"/>
        <v>30</v>
      </c>
      <c r="X175">
        <v>23446</v>
      </c>
    </row>
    <row r="176" spans="1:24" x14ac:dyDescent="0.25">
      <c r="A176">
        <v>46801</v>
      </c>
      <c r="B176">
        <f t="shared" si="12"/>
        <v>30</v>
      </c>
      <c r="X176">
        <v>23546</v>
      </c>
    </row>
    <row r="177" spans="1:24" x14ac:dyDescent="0.25">
      <c r="A177">
        <v>46836</v>
      </c>
      <c r="B177">
        <f t="shared" si="12"/>
        <v>35</v>
      </c>
      <c r="X177">
        <v>23649</v>
      </c>
    </row>
    <row r="178" spans="1:24" x14ac:dyDescent="0.25">
      <c r="A178">
        <v>46871</v>
      </c>
      <c r="B178">
        <f t="shared" si="12"/>
        <v>35</v>
      </c>
      <c r="X178">
        <v>23762</v>
      </c>
    </row>
    <row r="179" spans="1:24" x14ac:dyDescent="0.25">
      <c r="A179">
        <v>46901</v>
      </c>
      <c r="B179">
        <f t="shared" si="12"/>
        <v>30</v>
      </c>
      <c r="X179">
        <v>23873</v>
      </c>
    </row>
    <row r="180" spans="1:24" x14ac:dyDescent="0.25">
      <c r="A180">
        <v>46932</v>
      </c>
      <c r="B180">
        <f t="shared" si="12"/>
        <v>31</v>
      </c>
      <c r="X180">
        <v>23982</v>
      </c>
    </row>
    <row r="181" spans="1:24" x14ac:dyDescent="0.25">
      <c r="A181">
        <v>46961</v>
      </c>
      <c r="B181">
        <f t="shared" si="12"/>
        <v>29</v>
      </c>
      <c r="X181">
        <v>24083</v>
      </c>
    </row>
    <row r="182" spans="1:24" x14ac:dyDescent="0.25">
      <c r="A182">
        <v>46991</v>
      </c>
      <c r="B182">
        <f t="shared" si="12"/>
        <v>30</v>
      </c>
      <c r="X182">
        <v>24190</v>
      </c>
    </row>
    <row r="183" spans="1:24" x14ac:dyDescent="0.25">
      <c r="A183">
        <v>47032</v>
      </c>
      <c r="B183">
        <f t="shared" si="12"/>
        <v>41</v>
      </c>
      <c r="X183">
        <v>24291</v>
      </c>
    </row>
    <row r="184" spans="1:24" x14ac:dyDescent="0.25">
      <c r="A184">
        <v>47061</v>
      </c>
      <c r="B184">
        <f t="shared" si="12"/>
        <v>29</v>
      </c>
      <c r="X184">
        <v>24392</v>
      </c>
    </row>
    <row r="185" spans="1:24" x14ac:dyDescent="0.25">
      <c r="A185">
        <v>47091</v>
      </c>
      <c r="B185">
        <f t="shared" si="12"/>
        <v>30</v>
      </c>
      <c r="X185">
        <v>24502</v>
      </c>
    </row>
    <row r="186" spans="1:24" x14ac:dyDescent="0.25">
      <c r="A186">
        <v>47122</v>
      </c>
      <c r="B186">
        <f t="shared" si="12"/>
        <v>31</v>
      </c>
      <c r="X186">
        <v>24622</v>
      </c>
    </row>
    <row r="187" spans="1:24" x14ac:dyDescent="0.25">
      <c r="A187">
        <v>47153</v>
      </c>
      <c r="B187">
        <f t="shared" si="12"/>
        <v>31</v>
      </c>
      <c r="X187">
        <v>24723</v>
      </c>
    </row>
    <row r="188" spans="1:24" x14ac:dyDescent="0.25">
      <c r="A188">
        <v>47191</v>
      </c>
      <c r="B188">
        <f t="shared" si="12"/>
        <v>38</v>
      </c>
      <c r="X188">
        <v>24825</v>
      </c>
    </row>
    <row r="189" spans="1:24" x14ac:dyDescent="0.25">
      <c r="A189">
        <v>47225</v>
      </c>
      <c r="B189">
        <f t="shared" si="12"/>
        <v>34</v>
      </c>
      <c r="X189">
        <v>24925</v>
      </c>
    </row>
    <row r="190" spans="1:24" x14ac:dyDescent="0.25">
      <c r="A190">
        <v>47254</v>
      </c>
      <c r="B190">
        <f t="shared" si="12"/>
        <v>29</v>
      </c>
      <c r="X190">
        <v>25027</v>
      </c>
    </row>
    <row r="191" spans="1:24" x14ac:dyDescent="0.25">
      <c r="A191">
        <v>47281</v>
      </c>
      <c r="B191">
        <f t="shared" si="12"/>
        <v>27</v>
      </c>
      <c r="X191">
        <v>25143</v>
      </c>
    </row>
    <row r="192" spans="1:24" x14ac:dyDescent="0.25">
      <c r="A192">
        <v>47316</v>
      </c>
      <c r="B192">
        <f t="shared" si="12"/>
        <v>35</v>
      </c>
      <c r="X192">
        <v>25265</v>
      </c>
    </row>
    <row r="193" spans="1:24" x14ac:dyDescent="0.25">
      <c r="A193">
        <v>47358</v>
      </c>
      <c r="B193">
        <f t="shared" si="12"/>
        <v>42</v>
      </c>
      <c r="X193">
        <v>25366</v>
      </c>
    </row>
    <row r="194" spans="1:24" x14ac:dyDescent="0.25">
      <c r="A194">
        <v>47383</v>
      </c>
      <c r="B194">
        <f t="shared" si="12"/>
        <v>25</v>
      </c>
      <c r="X194">
        <v>25468</v>
      </c>
    </row>
    <row r="195" spans="1:24" x14ac:dyDescent="0.25">
      <c r="A195">
        <v>47411</v>
      </c>
      <c r="B195">
        <f t="shared" si="12"/>
        <v>28</v>
      </c>
      <c r="X195">
        <v>25569</v>
      </c>
    </row>
    <row r="196" spans="1:24" x14ac:dyDescent="0.25">
      <c r="A196">
        <v>47441</v>
      </c>
      <c r="B196">
        <f t="shared" ref="B196:B252" si="13">A196-A195</f>
        <v>30</v>
      </c>
      <c r="X196">
        <v>25669</v>
      </c>
    </row>
    <row r="197" spans="1:24" x14ac:dyDescent="0.25">
      <c r="A197">
        <v>47471</v>
      </c>
      <c r="B197">
        <f t="shared" si="13"/>
        <v>30</v>
      </c>
      <c r="X197">
        <v>25784</v>
      </c>
    </row>
    <row r="198" spans="1:24" x14ac:dyDescent="0.25">
      <c r="A198">
        <v>47511</v>
      </c>
      <c r="B198">
        <f t="shared" si="13"/>
        <v>40</v>
      </c>
      <c r="X198">
        <v>25903</v>
      </c>
    </row>
    <row r="199" spans="1:24" x14ac:dyDescent="0.25">
      <c r="A199">
        <v>47541</v>
      </c>
      <c r="B199">
        <f t="shared" si="13"/>
        <v>30</v>
      </c>
      <c r="X199">
        <v>26007</v>
      </c>
    </row>
    <row r="200" spans="1:24" x14ac:dyDescent="0.25">
      <c r="A200">
        <v>47571</v>
      </c>
      <c r="B200">
        <f t="shared" si="13"/>
        <v>30</v>
      </c>
      <c r="X200">
        <v>26109</v>
      </c>
    </row>
    <row r="201" spans="1:24" x14ac:dyDescent="0.25">
      <c r="A201">
        <v>47603</v>
      </c>
      <c r="B201">
        <f t="shared" si="13"/>
        <v>32</v>
      </c>
      <c r="X201">
        <v>26210</v>
      </c>
    </row>
    <row r="202" spans="1:24" x14ac:dyDescent="0.25">
      <c r="A202">
        <v>47631</v>
      </c>
      <c r="B202">
        <f t="shared" si="13"/>
        <v>28</v>
      </c>
      <c r="X202">
        <v>26313</v>
      </c>
    </row>
    <row r="203" spans="1:24" x14ac:dyDescent="0.25">
      <c r="A203">
        <v>47672</v>
      </c>
      <c r="B203">
        <f t="shared" si="13"/>
        <v>41</v>
      </c>
      <c r="X203">
        <v>26423</v>
      </c>
    </row>
    <row r="204" spans="1:24" x14ac:dyDescent="0.25">
      <c r="A204">
        <v>47700</v>
      </c>
      <c r="B204">
        <f t="shared" si="13"/>
        <v>28</v>
      </c>
      <c r="X204">
        <v>26542</v>
      </c>
    </row>
    <row r="205" spans="1:24" x14ac:dyDescent="0.25">
      <c r="A205">
        <v>47735</v>
      </c>
      <c r="B205">
        <f t="shared" si="13"/>
        <v>35</v>
      </c>
      <c r="X205">
        <v>26645</v>
      </c>
    </row>
    <row r="206" spans="1:24" x14ac:dyDescent="0.25">
      <c r="A206">
        <v>47761</v>
      </c>
      <c r="B206">
        <f t="shared" si="13"/>
        <v>26</v>
      </c>
      <c r="X206">
        <v>26746</v>
      </c>
    </row>
    <row r="207" spans="1:24" x14ac:dyDescent="0.25">
      <c r="A207">
        <v>47791</v>
      </c>
      <c r="B207">
        <f t="shared" si="13"/>
        <v>30</v>
      </c>
      <c r="X207">
        <v>26848</v>
      </c>
    </row>
    <row r="208" spans="1:24" x14ac:dyDescent="0.25">
      <c r="A208">
        <v>47831</v>
      </c>
      <c r="B208">
        <f t="shared" si="13"/>
        <v>40</v>
      </c>
      <c r="X208">
        <v>26949</v>
      </c>
    </row>
    <row r="209" spans="1:24" x14ac:dyDescent="0.25">
      <c r="A209">
        <v>47864</v>
      </c>
      <c r="B209">
        <f t="shared" si="13"/>
        <v>33</v>
      </c>
      <c r="X209">
        <v>27063</v>
      </c>
    </row>
    <row r="210" spans="1:24" x14ac:dyDescent="0.25">
      <c r="A210">
        <v>47897</v>
      </c>
      <c r="B210">
        <f t="shared" si="13"/>
        <v>33</v>
      </c>
      <c r="X210">
        <v>27181</v>
      </c>
    </row>
    <row r="211" spans="1:24" x14ac:dyDescent="0.25">
      <c r="A211">
        <v>47923</v>
      </c>
      <c r="B211">
        <f t="shared" si="13"/>
        <v>26</v>
      </c>
      <c r="X211">
        <v>27282</v>
      </c>
    </row>
    <row r="212" spans="1:24" x14ac:dyDescent="0.25">
      <c r="A212">
        <v>47952</v>
      </c>
      <c r="B212">
        <f t="shared" si="13"/>
        <v>29</v>
      </c>
      <c r="X212">
        <v>27383</v>
      </c>
    </row>
    <row r="213" spans="1:24" x14ac:dyDescent="0.25">
      <c r="A213">
        <v>47992</v>
      </c>
      <c r="B213">
        <f t="shared" si="13"/>
        <v>40</v>
      </c>
      <c r="X213">
        <v>27483</v>
      </c>
    </row>
    <row r="214" spans="1:24" x14ac:dyDescent="0.25">
      <c r="A214">
        <v>48025</v>
      </c>
      <c r="B214">
        <f t="shared" si="13"/>
        <v>33</v>
      </c>
      <c r="X214">
        <v>27871</v>
      </c>
    </row>
    <row r="215" spans="1:24" x14ac:dyDescent="0.25">
      <c r="A215">
        <v>48053</v>
      </c>
      <c r="B215">
        <f t="shared" si="13"/>
        <v>28</v>
      </c>
    </row>
    <row r="216" spans="1:24" x14ac:dyDescent="0.25">
      <c r="A216">
        <v>48082</v>
      </c>
      <c r="B216">
        <f t="shared" si="13"/>
        <v>29</v>
      </c>
    </row>
    <row r="217" spans="1:24" x14ac:dyDescent="0.25">
      <c r="A217">
        <v>48112</v>
      </c>
      <c r="B217">
        <f t="shared" si="13"/>
        <v>30</v>
      </c>
    </row>
    <row r="218" spans="1:24" x14ac:dyDescent="0.25">
      <c r="A218">
        <v>48151</v>
      </c>
      <c r="B218">
        <f t="shared" si="13"/>
        <v>39</v>
      </c>
    </row>
    <row r="219" spans="1:24" x14ac:dyDescent="0.25">
      <c r="A219">
        <v>48181</v>
      </c>
      <c r="B219">
        <f t="shared" si="13"/>
        <v>30</v>
      </c>
    </row>
    <row r="220" spans="1:24" x14ac:dyDescent="0.25">
      <c r="A220">
        <v>48211</v>
      </c>
      <c r="B220">
        <f t="shared" si="13"/>
        <v>30</v>
      </c>
    </row>
    <row r="221" spans="1:24" x14ac:dyDescent="0.25">
      <c r="A221">
        <v>48247</v>
      </c>
      <c r="B221">
        <f t="shared" si="13"/>
        <v>36</v>
      </c>
    </row>
    <row r="222" spans="1:24" x14ac:dyDescent="0.25">
      <c r="A222">
        <v>48276</v>
      </c>
      <c r="B222">
        <f t="shared" si="13"/>
        <v>29</v>
      </c>
    </row>
    <row r="223" spans="1:24" x14ac:dyDescent="0.25">
      <c r="A223">
        <v>48312</v>
      </c>
      <c r="B223">
        <f t="shared" si="13"/>
        <v>36</v>
      </c>
    </row>
    <row r="224" spans="1:24" x14ac:dyDescent="0.25">
      <c r="A224">
        <v>48342</v>
      </c>
      <c r="B224">
        <f t="shared" si="13"/>
        <v>30</v>
      </c>
    </row>
    <row r="225" spans="1:2" x14ac:dyDescent="0.25">
      <c r="A225">
        <v>48379</v>
      </c>
      <c r="B225">
        <f t="shared" si="13"/>
        <v>37</v>
      </c>
    </row>
    <row r="226" spans="1:2" x14ac:dyDescent="0.25">
      <c r="A226">
        <v>48401</v>
      </c>
      <c r="B226">
        <f t="shared" si="13"/>
        <v>22</v>
      </c>
    </row>
    <row r="227" spans="1:2" x14ac:dyDescent="0.25">
      <c r="A227">
        <v>48431</v>
      </c>
      <c r="B227">
        <f t="shared" si="13"/>
        <v>30</v>
      </c>
    </row>
    <row r="228" spans="1:2" x14ac:dyDescent="0.25">
      <c r="A228">
        <v>48472</v>
      </c>
      <c r="B228">
        <f t="shared" si="13"/>
        <v>41</v>
      </c>
    </row>
    <row r="229" spans="1:2" x14ac:dyDescent="0.25">
      <c r="A229">
        <v>48505</v>
      </c>
      <c r="B229">
        <f t="shared" si="13"/>
        <v>33</v>
      </c>
    </row>
    <row r="230" spans="1:2" x14ac:dyDescent="0.25">
      <c r="A230">
        <v>48531</v>
      </c>
      <c r="B230">
        <f t="shared" si="13"/>
        <v>26</v>
      </c>
    </row>
    <row r="231" spans="1:2" x14ac:dyDescent="0.25">
      <c r="A231">
        <v>48560</v>
      </c>
      <c r="B231">
        <f t="shared" si="13"/>
        <v>29</v>
      </c>
    </row>
    <row r="232" spans="1:2" x14ac:dyDescent="0.25">
      <c r="A232">
        <v>48591</v>
      </c>
      <c r="B232">
        <f t="shared" si="13"/>
        <v>31</v>
      </c>
    </row>
    <row r="233" spans="1:2" x14ac:dyDescent="0.25">
      <c r="A233">
        <v>48631</v>
      </c>
      <c r="B233">
        <f t="shared" si="13"/>
        <v>40</v>
      </c>
    </row>
    <row r="234" spans="1:2" x14ac:dyDescent="0.25">
      <c r="A234">
        <v>48662</v>
      </c>
      <c r="B234">
        <f t="shared" si="13"/>
        <v>31</v>
      </c>
    </row>
    <row r="235" spans="1:2" x14ac:dyDescent="0.25">
      <c r="A235">
        <v>48692</v>
      </c>
      <c r="B235">
        <f t="shared" si="13"/>
        <v>30</v>
      </c>
    </row>
    <row r="236" spans="1:2" x14ac:dyDescent="0.25">
      <c r="A236">
        <v>48723</v>
      </c>
      <c r="B236">
        <f t="shared" si="13"/>
        <v>31</v>
      </c>
    </row>
    <row r="237" spans="1:2" x14ac:dyDescent="0.25">
      <c r="A237">
        <v>48751</v>
      </c>
      <c r="B237">
        <f t="shared" si="13"/>
        <v>28</v>
      </c>
    </row>
    <row r="238" spans="1:2" x14ac:dyDescent="0.25">
      <c r="A238">
        <v>48790</v>
      </c>
      <c r="B238">
        <f t="shared" si="13"/>
        <v>39</v>
      </c>
    </row>
    <row r="239" spans="1:2" x14ac:dyDescent="0.25">
      <c r="A239">
        <v>48821</v>
      </c>
      <c r="B239">
        <f t="shared" si="13"/>
        <v>31</v>
      </c>
    </row>
    <row r="240" spans="1:2" x14ac:dyDescent="0.25">
      <c r="A240">
        <v>48852</v>
      </c>
      <c r="B240">
        <f t="shared" si="13"/>
        <v>31</v>
      </c>
    </row>
    <row r="241" spans="1:2" x14ac:dyDescent="0.25">
      <c r="A241">
        <v>48888</v>
      </c>
      <c r="B241">
        <f t="shared" si="13"/>
        <v>36</v>
      </c>
    </row>
    <row r="242" spans="1:2" x14ac:dyDescent="0.25">
      <c r="A242">
        <v>48912</v>
      </c>
      <c r="B242">
        <f t="shared" si="13"/>
        <v>24</v>
      </c>
    </row>
    <row r="243" spans="1:2" x14ac:dyDescent="0.25">
      <c r="A243">
        <v>48950</v>
      </c>
      <c r="B243">
        <f t="shared" si="13"/>
        <v>38</v>
      </c>
    </row>
    <row r="244" spans="1:2" x14ac:dyDescent="0.25">
      <c r="A244">
        <v>48981</v>
      </c>
      <c r="B244">
        <f t="shared" si="13"/>
        <v>31</v>
      </c>
    </row>
    <row r="245" spans="1:2" x14ac:dyDescent="0.25">
      <c r="A245">
        <v>49011</v>
      </c>
      <c r="B245">
        <f t="shared" si="13"/>
        <v>30</v>
      </c>
    </row>
    <row r="246" spans="1:2" x14ac:dyDescent="0.25">
      <c r="A246">
        <v>49042</v>
      </c>
      <c r="B246">
        <f t="shared" si="13"/>
        <v>31</v>
      </c>
    </row>
    <row r="247" spans="1:2" x14ac:dyDescent="0.25">
      <c r="A247">
        <v>49071</v>
      </c>
      <c r="B247">
        <f t="shared" si="13"/>
        <v>29</v>
      </c>
    </row>
    <row r="248" spans="1:2" x14ac:dyDescent="0.25">
      <c r="A248">
        <v>49112</v>
      </c>
      <c r="B248">
        <f t="shared" si="13"/>
        <v>41</v>
      </c>
    </row>
    <row r="249" spans="1:2" x14ac:dyDescent="0.25">
      <c r="A249">
        <v>49141</v>
      </c>
      <c r="B249">
        <f t="shared" si="13"/>
        <v>29</v>
      </c>
    </row>
    <row r="250" spans="1:2" x14ac:dyDescent="0.25">
      <c r="A250">
        <v>49171</v>
      </c>
      <c r="B250">
        <f t="shared" si="13"/>
        <v>30</v>
      </c>
    </row>
    <row r="251" spans="1:2" x14ac:dyDescent="0.25">
      <c r="A251">
        <v>49208</v>
      </c>
      <c r="B251">
        <f t="shared" si="13"/>
        <v>37</v>
      </c>
    </row>
    <row r="252" spans="1:2" x14ac:dyDescent="0.25">
      <c r="A252">
        <v>49233</v>
      </c>
      <c r="B252">
        <f t="shared" si="13"/>
        <v>25</v>
      </c>
    </row>
  </sheetData>
  <phoneticPr fontId="1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62"/>
  <sheetViews>
    <sheetView tabSelected="1" workbookViewId="0">
      <selection activeCell="G9" sqref="G9"/>
    </sheetView>
  </sheetViews>
  <sheetFormatPr defaultColWidth="9" defaultRowHeight="14" x14ac:dyDescent="0.25"/>
  <cols>
    <col min="1" max="1" width="11.7265625" customWidth="1"/>
    <col min="3" max="3" width="12.36328125" customWidth="1"/>
    <col min="4" max="4" width="9.36328125" customWidth="1"/>
    <col min="5" max="6" width="5.08984375" customWidth="1"/>
    <col min="7" max="7" width="8.90625" customWidth="1"/>
    <col min="8" max="8" width="10.36328125"/>
    <col min="9" max="9" width="9.36328125"/>
    <col min="12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58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spans="1:13" ht="23" customHeight="1" x14ac:dyDescent="0.25">
      <c r="A2" t="s">
        <v>50</v>
      </c>
      <c r="C2" s="2">
        <f>C3*0.994</f>
        <v>121849.49</v>
      </c>
      <c r="D2" s="2">
        <f>D3*0.994</f>
        <v>0</v>
      </c>
      <c r="E2">
        <f>SUM(E5:E36)</f>
        <v>0</v>
      </c>
      <c r="F2">
        <f>SUM(F5:F36)</f>
        <v>0</v>
      </c>
      <c r="G2">
        <f>SUM(G5:G36)</f>
        <v>0</v>
      </c>
      <c r="H2">
        <f>SUM(H5:H100)</f>
        <v>-128000</v>
      </c>
      <c r="I2">
        <f>SUM(I5:I36)</f>
        <v>4625</v>
      </c>
      <c r="J2">
        <f>SUM(C2:I2)</f>
        <v>-1525.5099999999948</v>
      </c>
      <c r="M2" s="14" t="s">
        <v>53</v>
      </c>
    </row>
    <row r="3" spans="1:13" ht="23" customHeight="1" x14ac:dyDescent="0.25">
      <c r="A3" t="s">
        <v>32</v>
      </c>
      <c r="C3">
        <f>SUM(C5:C100)</f>
        <v>122585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44283</v>
      </c>
      <c r="M5" s="13"/>
    </row>
    <row r="6" spans="1:13" x14ac:dyDescent="0.25">
      <c r="A6" s="16">
        <v>44235</v>
      </c>
      <c r="I6">
        <v>4625</v>
      </c>
      <c r="M6" s="13"/>
    </row>
    <row r="7" spans="1:13" x14ac:dyDescent="0.25">
      <c r="A7" s="3">
        <v>44262</v>
      </c>
      <c r="H7">
        <v>-30000</v>
      </c>
      <c r="M7" s="13"/>
    </row>
    <row r="8" spans="1:13" x14ac:dyDescent="0.25">
      <c r="A8" s="3">
        <v>44286</v>
      </c>
      <c r="C8">
        <v>23456</v>
      </c>
      <c r="M8" s="13"/>
    </row>
    <row r="9" spans="1:13" x14ac:dyDescent="0.25">
      <c r="A9" s="3">
        <v>44287</v>
      </c>
      <c r="C9">
        <v>4265</v>
      </c>
      <c r="M9" s="13"/>
    </row>
    <row r="10" spans="1:13" x14ac:dyDescent="0.25">
      <c r="A10" s="3">
        <v>44288</v>
      </c>
      <c r="C10">
        <v>4776</v>
      </c>
      <c r="M10" s="13"/>
    </row>
    <row r="11" spans="1:13" x14ac:dyDescent="0.25">
      <c r="A11" s="3">
        <v>44289</v>
      </c>
      <c r="C11">
        <v>4755</v>
      </c>
      <c r="D11">
        <v>4726</v>
      </c>
      <c r="H11">
        <v>-30000</v>
      </c>
      <c r="M11" s="13"/>
    </row>
    <row r="12" spans="1:13" x14ac:dyDescent="0.25">
      <c r="A12" s="3">
        <v>44290</v>
      </c>
      <c r="C12">
        <v>4812</v>
      </c>
      <c r="M12" s="13"/>
    </row>
    <row r="13" spans="1:13" x14ac:dyDescent="0.25">
      <c r="A13" s="4">
        <v>44291</v>
      </c>
      <c r="B13" s="5"/>
      <c r="C13" s="6">
        <v>4632</v>
      </c>
      <c r="M13" s="13"/>
    </row>
    <row r="14" spans="1:13" x14ac:dyDescent="0.25">
      <c r="A14" s="4">
        <v>44292</v>
      </c>
      <c r="B14" s="5"/>
      <c r="C14" s="6">
        <v>4672</v>
      </c>
      <c r="M14" s="13"/>
    </row>
    <row r="15" spans="1:13" x14ac:dyDescent="0.25">
      <c r="A15" s="4">
        <v>44293</v>
      </c>
      <c r="B15" s="5"/>
      <c r="C15" s="6">
        <v>4925</v>
      </c>
      <c r="M15" s="13"/>
    </row>
    <row r="16" spans="1:13" x14ac:dyDescent="0.25">
      <c r="A16" s="3">
        <v>44294</v>
      </c>
      <c r="M16" s="13"/>
    </row>
    <row r="17" spans="1:13" x14ac:dyDescent="0.25">
      <c r="A17" s="3">
        <v>44295</v>
      </c>
      <c r="M17" s="13"/>
    </row>
    <row r="18" spans="1:13" x14ac:dyDescent="0.25">
      <c r="A18" s="3">
        <v>44296</v>
      </c>
      <c r="C18">
        <v>962</v>
      </c>
      <c r="M18" s="13"/>
    </row>
    <row r="19" spans="1:13" x14ac:dyDescent="0.25">
      <c r="A19" s="3">
        <v>44297</v>
      </c>
      <c r="M19" s="13"/>
    </row>
    <row r="20" spans="1:13" x14ac:dyDescent="0.25">
      <c r="A20" s="3">
        <v>44298</v>
      </c>
      <c r="C20">
        <v>4215</v>
      </c>
      <c r="M20" s="13"/>
    </row>
    <row r="21" spans="1:13" x14ac:dyDescent="0.25">
      <c r="A21" s="3">
        <v>44299</v>
      </c>
      <c r="M21" s="13"/>
    </row>
    <row r="22" spans="1:13" x14ac:dyDescent="0.25">
      <c r="A22" s="3">
        <v>44300</v>
      </c>
      <c r="M22" s="13"/>
    </row>
    <row r="23" spans="1:13" x14ac:dyDescent="0.25">
      <c r="A23" s="3">
        <v>44301</v>
      </c>
      <c r="M23" s="13"/>
    </row>
    <row r="24" spans="1:13" x14ac:dyDescent="0.25">
      <c r="A24" s="3">
        <v>44302</v>
      </c>
      <c r="M24" s="13"/>
    </row>
    <row r="25" spans="1:13" x14ac:dyDescent="0.25">
      <c r="A25" s="3">
        <v>44303</v>
      </c>
      <c r="C25">
        <v>412</v>
      </c>
      <c r="M25" s="13"/>
    </row>
    <row r="26" spans="1:13" x14ac:dyDescent="0.25">
      <c r="A26" s="3">
        <v>44304</v>
      </c>
      <c r="M26" s="13"/>
    </row>
    <row r="27" spans="1:13" x14ac:dyDescent="0.25">
      <c r="A27" s="3">
        <v>44305</v>
      </c>
      <c r="M27" s="13"/>
    </row>
    <row r="28" spans="1:13" x14ac:dyDescent="0.25">
      <c r="A28" s="3">
        <v>44306</v>
      </c>
      <c r="M28" s="13"/>
    </row>
    <row r="29" spans="1:13" x14ac:dyDescent="0.25">
      <c r="A29" s="3">
        <v>44307</v>
      </c>
      <c r="C29">
        <v>462</v>
      </c>
      <c r="M29" s="13"/>
    </row>
    <row r="30" spans="1:13" x14ac:dyDescent="0.25">
      <c r="A30" s="3">
        <v>44308</v>
      </c>
      <c r="C30">
        <v>216</v>
      </c>
      <c r="M30" s="13"/>
    </row>
    <row r="31" spans="1:13" x14ac:dyDescent="0.25">
      <c r="A31" s="3">
        <v>44309</v>
      </c>
      <c r="C31">
        <v>892</v>
      </c>
      <c r="M31" s="13"/>
    </row>
    <row r="32" spans="1:13" x14ac:dyDescent="0.25">
      <c r="A32" s="3">
        <v>44310</v>
      </c>
      <c r="C32">
        <v>4786</v>
      </c>
      <c r="M32" s="13"/>
    </row>
    <row r="33" spans="1:13" x14ac:dyDescent="0.25">
      <c r="A33" s="3">
        <v>44311</v>
      </c>
      <c r="C33">
        <v>4925</v>
      </c>
      <c r="M33" s="13"/>
    </row>
    <row r="34" spans="1:13" x14ac:dyDescent="0.25">
      <c r="A34" s="3">
        <v>44312</v>
      </c>
      <c r="M34" s="13"/>
    </row>
    <row r="35" spans="1:13" x14ac:dyDescent="0.25">
      <c r="A35" s="3">
        <v>44313</v>
      </c>
      <c r="M35" s="13"/>
    </row>
    <row r="36" spans="1:13" x14ac:dyDescent="0.25">
      <c r="A36" s="3">
        <v>44314</v>
      </c>
      <c r="M36" s="13"/>
    </row>
    <row r="37" spans="1:13" x14ac:dyDescent="0.25">
      <c r="A37" s="3">
        <v>44315</v>
      </c>
      <c r="C37">
        <v>4176</v>
      </c>
      <c r="M37" s="13"/>
    </row>
    <row r="38" spans="1:13" x14ac:dyDescent="0.25">
      <c r="A38" s="3">
        <v>44316</v>
      </c>
      <c r="C38">
        <v>3125</v>
      </c>
      <c r="H38">
        <v>-20000</v>
      </c>
      <c r="M38" s="13"/>
    </row>
    <row r="39" spans="1:13" x14ac:dyDescent="0.25">
      <c r="A39" s="3">
        <v>44317</v>
      </c>
      <c r="M39" s="13"/>
    </row>
    <row r="40" spans="1:13" x14ac:dyDescent="0.25">
      <c r="A40" s="3">
        <v>44318</v>
      </c>
      <c r="M40" s="13"/>
    </row>
    <row r="41" spans="1:13" x14ac:dyDescent="0.25">
      <c r="A41" s="3">
        <v>44319</v>
      </c>
    </row>
    <row r="42" spans="1:13" x14ac:dyDescent="0.25">
      <c r="A42" s="3">
        <v>44320</v>
      </c>
    </row>
    <row r="43" spans="1:13" x14ac:dyDescent="0.25">
      <c r="A43" s="3">
        <v>44321</v>
      </c>
      <c r="C43">
        <v>4625</v>
      </c>
      <c r="H43">
        <v>-28000</v>
      </c>
    </row>
    <row r="44" spans="1:13" x14ac:dyDescent="0.25">
      <c r="A44" s="3">
        <v>44322</v>
      </c>
      <c r="C44">
        <v>4617</v>
      </c>
    </row>
    <row r="45" spans="1:13" x14ac:dyDescent="0.25">
      <c r="A45" s="3">
        <v>44323</v>
      </c>
      <c r="C45">
        <v>4912</v>
      </c>
    </row>
    <row r="46" spans="1:13" x14ac:dyDescent="0.25">
      <c r="A46" s="3">
        <v>44324</v>
      </c>
      <c r="C46">
        <v>4617</v>
      </c>
    </row>
    <row r="47" spans="1:13" x14ac:dyDescent="0.25">
      <c r="A47" s="3">
        <v>44325</v>
      </c>
      <c r="C47">
        <v>4711</v>
      </c>
    </row>
    <row r="48" spans="1:13" x14ac:dyDescent="0.25">
      <c r="A48" s="3">
        <v>44326</v>
      </c>
      <c r="C48">
        <v>4613</v>
      </c>
    </row>
    <row r="49" spans="1:9" x14ac:dyDescent="0.25">
      <c r="A49" s="3">
        <v>44327</v>
      </c>
      <c r="C49">
        <v>4672</v>
      </c>
    </row>
    <row r="50" spans="1:9" x14ac:dyDescent="0.25">
      <c r="A50" s="3">
        <v>44328</v>
      </c>
      <c r="C50">
        <v>4832</v>
      </c>
    </row>
    <row r="51" spans="1:9" x14ac:dyDescent="0.25">
      <c r="A51" s="3">
        <v>44329</v>
      </c>
    </row>
    <row r="52" spans="1:9" x14ac:dyDescent="0.25">
      <c r="A52" s="3">
        <v>44330</v>
      </c>
      <c r="H52">
        <v>-20000</v>
      </c>
      <c r="I52" s="15"/>
    </row>
    <row r="53" spans="1:9" x14ac:dyDescent="0.25">
      <c r="A53" s="3">
        <v>44331</v>
      </c>
    </row>
    <row r="54" spans="1:9" x14ac:dyDescent="0.25">
      <c r="A54" s="3">
        <v>44332</v>
      </c>
    </row>
    <row r="55" spans="1:9" x14ac:dyDescent="0.25">
      <c r="A55" s="3">
        <v>44333</v>
      </c>
    </row>
    <row r="56" spans="1:9" x14ac:dyDescent="0.25">
      <c r="A56" s="3">
        <v>44334</v>
      </c>
    </row>
    <row r="57" spans="1:9" x14ac:dyDescent="0.25">
      <c r="A57" s="3">
        <v>44335</v>
      </c>
    </row>
    <row r="58" spans="1:9" x14ac:dyDescent="0.25">
      <c r="A58" s="3">
        <v>44336</v>
      </c>
      <c r="C58">
        <v>4522</v>
      </c>
    </row>
    <row r="59" spans="1:9" x14ac:dyDescent="0.25">
      <c r="A59" s="3">
        <v>44337</v>
      </c>
    </row>
    <row r="60" spans="1:9" x14ac:dyDescent="0.25">
      <c r="A60" s="3">
        <v>44338</v>
      </c>
    </row>
    <row r="61" spans="1:9" x14ac:dyDescent="0.25">
      <c r="A61" s="3">
        <v>44339</v>
      </c>
    </row>
    <row r="62" spans="1:9" x14ac:dyDescent="0.25">
      <c r="A62" s="3">
        <v>44340</v>
      </c>
    </row>
  </sheetData>
  <mergeCells count="1">
    <mergeCell ref="M2:M40"/>
  </mergeCells>
  <phoneticPr fontId="10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G36" sqref="G36"/>
    </sheetView>
  </sheetViews>
  <sheetFormatPr defaultColWidth="9" defaultRowHeight="14" x14ac:dyDescent="0.25"/>
  <cols>
    <col min="1" max="1" width="9" customWidth="1"/>
    <col min="2" max="2" width="12.90625" customWidth="1"/>
    <col min="3" max="3" width="11.7265625" customWidth="1"/>
    <col min="5" max="5" width="10.453125" customWidth="1"/>
    <col min="7" max="7" width="46.26953125" customWidth="1"/>
  </cols>
  <sheetData>
    <row r="1" spans="2:6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2:6" x14ac:dyDescent="0.25">
      <c r="D2">
        <v>243</v>
      </c>
    </row>
    <row r="3" spans="2:6" x14ac:dyDescent="0.25">
      <c r="C3">
        <v>273</v>
      </c>
      <c r="D3">
        <v>174</v>
      </c>
    </row>
    <row r="4" spans="2:6" x14ac:dyDescent="0.25">
      <c r="C4">
        <v>2360</v>
      </c>
      <c r="D4">
        <v>79</v>
      </c>
    </row>
    <row r="5" spans="2:6" x14ac:dyDescent="0.25">
      <c r="C5">
        <v>78</v>
      </c>
      <c r="D5">
        <v>420</v>
      </c>
    </row>
    <row r="6" spans="2:6" x14ac:dyDescent="0.25">
      <c r="C6">
        <v>223</v>
      </c>
      <c r="D6">
        <v>12760</v>
      </c>
    </row>
    <row r="7" spans="2:6" x14ac:dyDescent="0.25">
      <c r="C7">
        <v>5388</v>
      </c>
      <c r="D7">
        <v>9327</v>
      </c>
    </row>
    <row r="8" spans="2:6" x14ac:dyDescent="0.25">
      <c r="C8">
        <v>245</v>
      </c>
      <c r="D8">
        <v>256</v>
      </c>
    </row>
    <row r="9" spans="2:6" x14ac:dyDescent="0.25">
      <c r="C9">
        <v>173</v>
      </c>
      <c r="D9">
        <v>312</v>
      </c>
    </row>
    <row r="10" spans="2:6" x14ac:dyDescent="0.25">
      <c r="B10">
        <v>6480</v>
      </c>
      <c r="C10">
        <v>8377</v>
      </c>
      <c r="D10">
        <v>231</v>
      </c>
    </row>
    <row r="11" spans="2:6" x14ac:dyDescent="0.25">
      <c r="B11">
        <v>57.83</v>
      </c>
      <c r="C11">
        <v>253</v>
      </c>
      <c r="D11">
        <v>6236</v>
      </c>
    </row>
    <row r="12" spans="2:6" x14ac:dyDescent="0.25">
      <c r="B12">
        <v>223</v>
      </c>
      <c r="C12">
        <v>4720</v>
      </c>
      <c r="D12">
        <v>12744</v>
      </c>
    </row>
    <row r="13" spans="2:6" x14ac:dyDescent="0.25">
      <c r="B13">
        <v>11698</v>
      </c>
      <c r="C13">
        <v>2357</v>
      </c>
      <c r="D13">
        <v>35.799999999999997</v>
      </c>
    </row>
    <row r="14" spans="2:6" x14ac:dyDescent="0.25">
      <c r="B14">
        <v>5680</v>
      </c>
      <c r="D14">
        <v>35.72</v>
      </c>
    </row>
    <row r="15" spans="2:6" x14ac:dyDescent="0.25">
      <c r="B15">
        <v>41.5</v>
      </c>
      <c r="D15">
        <v>127</v>
      </c>
    </row>
    <row r="16" spans="2:6" x14ac:dyDescent="0.25">
      <c r="B16">
        <v>1213</v>
      </c>
      <c r="D16">
        <v>252</v>
      </c>
    </row>
    <row r="17" spans="1:7" x14ac:dyDescent="0.25">
      <c r="A17" t="s">
        <v>33</v>
      </c>
      <c r="B17">
        <f>SUM(B2:B16)</f>
        <v>25393.33</v>
      </c>
      <c r="C17">
        <f>SUM(C2:C16)</f>
        <v>24447</v>
      </c>
      <c r="D17">
        <f>SUM(D2:D16)</f>
        <v>43232.520000000004</v>
      </c>
    </row>
    <row r="18" spans="1:7" x14ac:dyDescent="0.25">
      <c r="A18">
        <v>0.99399999999999999</v>
      </c>
      <c r="B18">
        <f>B17*A18</f>
        <v>25240.970020000001</v>
      </c>
      <c r="C18">
        <f>C17*A18</f>
        <v>24300.317999999999</v>
      </c>
      <c r="D18">
        <f>D17*A18</f>
        <v>42973.124880000003</v>
      </c>
    </row>
    <row r="19" spans="1:7" s="9" customFormat="1" x14ac:dyDescent="0.25">
      <c r="A19" s="9" t="s">
        <v>34</v>
      </c>
      <c r="B19" s="9">
        <v>25018.15</v>
      </c>
      <c r="C19" s="9">
        <v>27976.33</v>
      </c>
      <c r="D19" s="9">
        <v>22350</v>
      </c>
    </row>
    <row r="20" spans="1:7" x14ac:dyDescent="0.25">
      <c r="A20" t="s">
        <v>35</v>
      </c>
      <c r="B20">
        <f>B18-B19</f>
        <v>222.8200199999992</v>
      </c>
      <c r="C20">
        <f>C18-C19</f>
        <v>-3676.0120000000024</v>
      </c>
      <c r="D20">
        <f>D18-D23</f>
        <v>-9376.875119999997</v>
      </c>
      <c r="E20">
        <v>-2525</v>
      </c>
      <c r="F20" s="5">
        <f>B20+C20+D20+E20</f>
        <v>-15355.0671</v>
      </c>
    </row>
    <row r="23" spans="1:7" x14ac:dyDescent="0.25">
      <c r="D23">
        <f>22350+30000</f>
        <v>52350</v>
      </c>
    </row>
    <row r="24" spans="1:7" x14ac:dyDescent="0.25">
      <c r="C24" t="s">
        <v>36</v>
      </c>
      <c r="D24">
        <v>30000</v>
      </c>
    </row>
    <row r="25" spans="1:7" x14ac:dyDescent="0.25">
      <c r="C25" t="s">
        <v>37</v>
      </c>
      <c r="D25" s="9">
        <v>14520</v>
      </c>
      <c r="E25" s="9"/>
      <c r="F25" s="9"/>
      <c r="G25" s="9"/>
    </row>
    <row r="27" spans="1:7" x14ac:dyDescent="0.25">
      <c r="C27" s="13" t="s">
        <v>38</v>
      </c>
      <c r="D27" s="13"/>
      <c r="E27" s="13"/>
      <c r="F27" s="13"/>
    </row>
  </sheetData>
  <mergeCells count="1">
    <mergeCell ref="C27:F27"/>
  </mergeCells>
  <phoneticPr fontId="11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"/>
  <sheetViews>
    <sheetView workbookViewId="0">
      <selection sqref="A1:XFD1"/>
    </sheetView>
  </sheetViews>
  <sheetFormatPr defaultColWidth="9" defaultRowHeight="14" x14ac:dyDescent="0.25"/>
  <cols>
    <col min="1" max="1" width="10.453125" customWidth="1"/>
    <col min="2" max="2" width="12.6328125"/>
    <col min="3" max="3" width="10.36328125"/>
    <col min="7" max="7" width="9.90625" customWidth="1"/>
  </cols>
  <sheetData>
    <row r="1" spans="1:8" ht="47.25" customHeight="1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34</v>
      </c>
      <c r="H1" t="s">
        <v>44</v>
      </c>
    </row>
    <row r="2" spans="1:8" x14ac:dyDescent="0.25">
      <c r="A2" s="3">
        <v>42142</v>
      </c>
      <c r="C2">
        <v>12</v>
      </c>
    </row>
    <row r="3" spans="1:8" hidden="1" x14ac:dyDescent="0.25">
      <c r="A3" s="3">
        <v>42143</v>
      </c>
    </row>
    <row r="4" spans="1:8" hidden="1" x14ac:dyDescent="0.25">
      <c r="A4" s="3">
        <v>42144</v>
      </c>
    </row>
    <row r="5" spans="1:8" x14ac:dyDescent="0.25">
      <c r="A5" s="3">
        <v>42145</v>
      </c>
      <c r="C5">
        <v>285</v>
      </c>
    </row>
    <row r="6" spans="1:8" x14ac:dyDescent="0.25">
      <c r="A6" s="3">
        <v>42146</v>
      </c>
      <c r="C6">
        <v>212</v>
      </c>
    </row>
    <row r="7" spans="1:8" hidden="1" x14ac:dyDescent="0.25">
      <c r="A7" s="3">
        <v>42147</v>
      </c>
    </row>
    <row r="8" spans="1:8" hidden="1" x14ac:dyDescent="0.25">
      <c r="A8" s="3">
        <v>42148</v>
      </c>
    </row>
    <row r="9" spans="1:8" hidden="1" x14ac:dyDescent="0.25">
      <c r="A9" s="3">
        <v>42149</v>
      </c>
    </row>
    <row r="10" spans="1:8" x14ac:dyDescent="0.25">
      <c r="A10" s="3">
        <v>42150</v>
      </c>
      <c r="C10">
        <v>8412</v>
      </c>
    </row>
    <row r="11" spans="1:8" hidden="1" x14ac:dyDescent="0.25">
      <c r="A11" s="3">
        <v>42151</v>
      </c>
    </row>
    <row r="12" spans="1:8" hidden="1" x14ac:dyDescent="0.25">
      <c r="A12" s="3">
        <v>42152</v>
      </c>
    </row>
    <row r="13" spans="1:8" x14ac:dyDescent="0.25">
      <c r="A13" s="3">
        <v>42153</v>
      </c>
      <c r="B13">
        <v>4214</v>
      </c>
      <c r="C13">
        <v>3214</v>
      </c>
    </row>
    <row r="14" spans="1:8" x14ac:dyDescent="0.25">
      <c r="A14" s="3">
        <v>42154</v>
      </c>
      <c r="B14">
        <v>5630</v>
      </c>
      <c r="C14">
        <v>5638</v>
      </c>
    </row>
    <row r="15" spans="1:8" hidden="1" x14ac:dyDescent="0.25">
      <c r="A15" s="3">
        <v>42155</v>
      </c>
    </row>
    <row r="16" spans="1:8" hidden="1" x14ac:dyDescent="0.25">
      <c r="A16" s="3">
        <v>42156</v>
      </c>
    </row>
    <row r="17" spans="1:3" x14ac:dyDescent="0.25">
      <c r="A17" s="3">
        <v>42157</v>
      </c>
      <c r="B17">
        <v>6015</v>
      </c>
      <c r="C17">
        <v>6015</v>
      </c>
    </row>
    <row r="18" spans="1:3" x14ac:dyDescent="0.25">
      <c r="A18" s="3">
        <v>42158</v>
      </c>
      <c r="B18">
        <v>6457</v>
      </c>
      <c r="C18">
        <v>6457</v>
      </c>
    </row>
    <row r="19" spans="1:3" x14ac:dyDescent="0.25">
      <c r="A19" s="3">
        <v>42159</v>
      </c>
      <c r="B19">
        <v>6351</v>
      </c>
      <c r="C19">
        <v>6144</v>
      </c>
    </row>
    <row r="20" spans="1:3" x14ac:dyDescent="0.25">
      <c r="A20" s="3">
        <v>42160</v>
      </c>
      <c r="B20">
        <v>125</v>
      </c>
      <c r="C20">
        <v>125</v>
      </c>
    </row>
    <row r="21" spans="1:3" hidden="1" x14ac:dyDescent="0.25">
      <c r="A21" s="3">
        <v>42161</v>
      </c>
    </row>
    <row r="22" spans="1:3" hidden="1" x14ac:dyDescent="0.25">
      <c r="A22" s="3">
        <v>42162</v>
      </c>
    </row>
    <row r="23" spans="1:3" hidden="1" x14ac:dyDescent="0.25">
      <c r="A23" s="3">
        <v>42163</v>
      </c>
    </row>
    <row r="24" spans="1:3" x14ac:dyDescent="0.25">
      <c r="A24" s="3">
        <v>42164</v>
      </c>
      <c r="B24">
        <v>12</v>
      </c>
      <c r="C24">
        <v>12</v>
      </c>
    </row>
    <row r="25" spans="1:3" x14ac:dyDescent="0.25">
      <c r="A25" s="3">
        <v>42165</v>
      </c>
      <c r="B25">
        <v>13.58</v>
      </c>
    </row>
    <row r="26" spans="1:3" hidden="1" x14ac:dyDescent="0.25">
      <c r="A26" s="3">
        <v>42166</v>
      </c>
    </row>
    <row r="27" spans="1:3" x14ac:dyDescent="0.25">
      <c r="A27" s="3">
        <v>42167</v>
      </c>
      <c r="B27">
        <v>2317</v>
      </c>
      <c r="C27">
        <v>462</v>
      </c>
    </row>
    <row r="28" spans="1:3" hidden="1" x14ac:dyDescent="0.25">
      <c r="A28" s="3">
        <v>42168</v>
      </c>
    </row>
    <row r="29" spans="1:3" hidden="1" x14ac:dyDescent="0.25">
      <c r="A29" s="3">
        <v>42169</v>
      </c>
    </row>
    <row r="30" spans="1:3" hidden="1" x14ac:dyDescent="0.25">
      <c r="A30" s="3">
        <v>42170</v>
      </c>
    </row>
    <row r="31" spans="1:3" hidden="1" x14ac:dyDescent="0.25">
      <c r="A31" s="3">
        <v>42171</v>
      </c>
    </row>
    <row r="32" spans="1:3" hidden="1" x14ac:dyDescent="0.25">
      <c r="A32" s="3">
        <v>42172</v>
      </c>
    </row>
    <row r="33" spans="1:8" hidden="1" x14ac:dyDescent="0.25">
      <c r="A33" s="3">
        <v>42173</v>
      </c>
    </row>
    <row r="34" spans="1:8" hidden="1" x14ac:dyDescent="0.25">
      <c r="A34" s="3">
        <v>42174</v>
      </c>
    </row>
    <row r="35" spans="1:8" x14ac:dyDescent="0.25">
      <c r="A35" s="3">
        <v>42175</v>
      </c>
      <c r="C35">
        <v>4315</v>
      </c>
    </row>
    <row r="36" spans="1:8" hidden="1" x14ac:dyDescent="0.25">
      <c r="A36" s="3">
        <v>42176</v>
      </c>
    </row>
    <row r="37" spans="1:8" hidden="1" x14ac:dyDescent="0.25">
      <c r="A37" s="3">
        <v>42177</v>
      </c>
    </row>
    <row r="38" spans="1:8" x14ac:dyDescent="0.25">
      <c r="A38" s="3">
        <v>42178</v>
      </c>
      <c r="B38">
        <v>4341</v>
      </c>
      <c r="C38">
        <v>4341</v>
      </c>
    </row>
    <row r="39" spans="1:8" x14ac:dyDescent="0.25">
      <c r="A39" s="3">
        <v>42179</v>
      </c>
      <c r="B39">
        <v>6412</v>
      </c>
    </row>
    <row r="40" spans="1:8" hidden="1" x14ac:dyDescent="0.25">
      <c r="A40" s="3">
        <v>42180</v>
      </c>
    </row>
    <row r="41" spans="1:8" hidden="1" x14ac:dyDescent="0.25">
      <c r="A41" s="3">
        <v>42181</v>
      </c>
    </row>
    <row r="42" spans="1:8" x14ac:dyDescent="0.25">
      <c r="A42" s="3">
        <v>42182</v>
      </c>
      <c r="B42">
        <v>5242</v>
      </c>
      <c r="C42">
        <v>5213</v>
      </c>
    </row>
    <row r="43" spans="1:8" x14ac:dyDescent="0.25">
      <c r="A43" s="3">
        <v>42183</v>
      </c>
      <c r="B43">
        <v>39</v>
      </c>
      <c r="C43">
        <v>79</v>
      </c>
    </row>
    <row r="44" spans="1:8" x14ac:dyDescent="0.25">
      <c r="A44" s="3">
        <v>42184</v>
      </c>
      <c r="C44">
        <v>246</v>
      </c>
    </row>
    <row r="45" spans="1:8" hidden="1" x14ac:dyDescent="0.25">
      <c r="A45" s="3">
        <v>42185</v>
      </c>
    </row>
    <row r="46" spans="1:8" x14ac:dyDescent="0.25">
      <c r="A46" s="3">
        <v>42186</v>
      </c>
      <c r="B46">
        <v>5635</v>
      </c>
      <c r="C46">
        <v>5635</v>
      </c>
    </row>
    <row r="47" spans="1:8" x14ac:dyDescent="0.25">
      <c r="A47" s="3">
        <v>42187</v>
      </c>
      <c r="C47">
        <v>2319</v>
      </c>
      <c r="G47">
        <v>-37806.51</v>
      </c>
      <c r="H47" t="s">
        <v>40</v>
      </c>
    </row>
    <row r="48" spans="1:8" x14ac:dyDescent="0.25">
      <c r="A48" s="3">
        <v>42188</v>
      </c>
      <c r="B48">
        <v>11358</v>
      </c>
      <c r="C48">
        <v>3357</v>
      </c>
      <c r="G48">
        <v>-13900</v>
      </c>
      <c r="H48" t="s">
        <v>40</v>
      </c>
    </row>
    <row r="49" spans="1:8" x14ac:dyDescent="0.25">
      <c r="A49" s="3">
        <v>42189</v>
      </c>
      <c r="C49">
        <v>5320</v>
      </c>
      <c r="G49">
        <v>-30000</v>
      </c>
      <c r="H49" t="s">
        <v>39</v>
      </c>
    </row>
    <row r="50" spans="1:8" x14ac:dyDescent="0.25">
      <c r="A50" s="3">
        <v>42190</v>
      </c>
      <c r="D50">
        <v>-30000</v>
      </c>
      <c r="G50">
        <v>-9350</v>
      </c>
      <c r="H50" t="s">
        <v>40</v>
      </c>
    </row>
    <row r="51" spans="1:8" x14ac:dyDescent="0.25">
      <c r="A51" s="3">
        <v>42191</v>
      </c>
      <c r="B51">
        <v>3615</v>
      </c>
      <c r="D51">
        <v>10000</v>
      </c>
      <c r="G51">
        <v>-10000</v>
      </c>
      <c r="H51" t="s">
        <v>40</v>
      </c>
    </row>
    <row r="52" spans="1:8" x14ac:dyDescent="0.25">
      <c r="A52" s="3">
        <v>42192</v>
      </c>
    </row>
    <row r="53" spans="1:8" x14ac:dyDescent="0.25">
      <c r="A53" s="3">
        <v>42193</v>
      </c>
    </row>
    <row r="54" spans="1:8" x14ac:dyDescent="0.25">
      <c r="A54" s="3">
        <v>42194</v>
      </c>
    </row>
    <row r="55" spans="1:8" x14ac:dyDescent="0.25">
      <c r="A55" s="3">
        <v>42195</v>
      </c>
    </row>
    <row r="56" spans="1:8" x14ac:dyDescent="0.25">
      <c r="A56" s="3">
        <v>42196</v>
      </c>
    </row>
    <row r="57" spans="1:8" x14ac:dyDescent="0.25">
      <c r="A57" s="3">
        <v>42197</v>
      </c>
      <c r="B57">
        <v>272</v>
      </c>
      <c r="C57">
        <v>272</v>
      </c>
    </row>
    <row r="58" spans="1:8" x14ac:dyDescent="0.25">
      <c r="A58" s="3">
        <v>42198</v>
      </c>
    </row>
    <row r="59" spans="1:8" x14ac:dyDescent="0.25">
      <c r="A59" s="3">
        <v>42199</v>
      </c>
      <c r="B59">
        <v>38.700000000000003</v>
      </c>
      <c r="C59">
        <v>38.700000000000003</v>
      </c>
    </row>
    <row r="60" spans="1:8" x14ac:dyDescent="0.25">
      <c r="A60" s="3">
        <v>42200</v>
      </c>
    </row>
    <row r="61" spans="1:8" x14ac:dyDescent="0.25">
      <c r="A61" s="3">
        <v>42201</v>
      </c>
    </row>
    <row r="62" spans="1:8" x14ac:dyDescent="0.25">
      <c r="A62" s="3">
        <v>42202</v>
      </c>
      <c r="C62">
        <v>380</v>
      </c>
      <c r="G62">
        <v>10000</v>
      </c>
      <c r="H62" t="s">
        <v>45</v>
      </c>
    </row>
    <row r="63" spans="1:8" x14ac:dyDescent="0.25">
      <c r="A63" s="3">
        <v>42203</v>
      </c>
    </row>
    <row r="64" spans="1:8" x14ac:dyDescent="0.25">
      <c r="A64" t="s">
        <v>46</v>
      </c>
      <c r="B64">
        <f>SUM(B2:B63)</f>
        <v>68087.28</v>
      </c>
      <c r="C64">
        <f>SUM(C2:C63)</f>
        <v>68503.7</v>
      </c>
      <c r="G64">
        <v>-10000</v>
      </c>
      <c r="H64" t="s">
        <v>40</v>
      </c>
    </row>
    <row r="65" spans="1:8" x14ac:dyDescent="0.25">
      <c r="A65" t="s">
        <v>47</v>
      </c>
      <c r="B65">
        <f>B64*0.994</f>
        <v>67678.75632</v>
      </c>
      <c r="C65">
        <f>C64*0.994</f>
        <v>68092.67779999999</v>
      </c>
      <c r="D65">
        <f>SUM(D2:D64)</f>
        <v>-20000</v>
      </c>
      <c r="E65">
        <v>835.99</v>
      </c>
      <c r="F65">
        <v>-15355</v>
      </c>
      <c r="G65">
        <f>SUM(G2:G64)</f>
        <v>-101056.51000000001</v>
      </c>
      <c r="H65">
        <f>SUM(B65:G65)</f>
        <v>195.91411999998672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workbookViewId="0">
      <selection sqref="A1:XFD1048576"/>
    </sheetView>
  </sheetViews>
  <sheetFormatPr defaultColWidth="9" defaultRowHeight="14" x14ac:dyDescent="0.25"/>
  <cols>
    <col min="1" max="1" width="11.7265625" customWidth="1"/>
    <col min="8" max="8" width="9.36328125"/>
  </cols>
  <sheetData>
    <row r="1" spans="1:10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</row>
    <row r="2" spans="1:10" ht="23" customHeight="1" x14ac:dyDescent="0.25">
      <c r="A2" t="s">
        <v>50</v>
      </c>
      <c r="C2">
        <f>C3*0.994</f>
        <v>33381.1541</v>
      </c>
      <c r="D2">
        <f>D3*0.994</f>
        <v>32991.506099999999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-66364.7</v>
      </c>
      <c r="I2">
        <f t="shared" si="0"/>
        <v>0</v>
      </c>
      <c r="J2">
        <f>SUM(C2:I2)</f>
        <v>7.9602000000013504</v>
      </c>
    </row>
    <row r="3" spans="1:10" ht="23" customHeight="1" x14ac:dyDescent="0.25">
      <c r="A3" t="s">
        <v>32</v>
      </c>
      <c r="C3">
        <f>SUM(C5:C36)</f>
        <v>33582.65</v>
      </c>
      <c r="D3">
        <f>SUM(D5:D36)</f>
        <v>33190.65</v>
      </c>
    </row>
    <row r="4" spans="1:10" ht="24" customHeight="1" x14ac:dyDescent="0.25">
      <c r="A4" t="s">
        <v>51</v>
      </c>
    </row>
    <row r="5" spans="1:10" ht="16" customHeight="1" x14ac:dyDescent="0.25">
      <c r="A5" s="3">
        <v>43304</v>
      </c>
      <c r="C5">
        <v>272</v>
      </c>
      <c r="D5">
        <v>272</v>
      </c>
      <c r="I5">
        <v>-5000</v>
      </c>
    </row>
    <row r="6" spans="1:10" x14ac:dyDescent="0.25">
      <c r="A6" s="3">
        <v>43305</v>
      </c>
      <c r="C6">
        <v>3240</v>
      </c>
      <c r="D6">
        <v>3240</v>
      </c>
      <c r="I6">
        <v>5000</v>
      </c>
    </row>
    <row r="7" spans="1:10" x14ac:dyDescent="0.25">
      <c r="A7" s="3">
        <v>43306</v>
      </c>
      <c r="C7">
        <v>4350</v>
      </c>
      <c r="D7">
        <v>4350</v>
      </c>
    </row>
    <row r="8" spans="1:10" x14ac:dyDescent="0.25">
      <c r="A8" s="3">
        <v>43307</v>
      </c>
      <c r="C8">
        <v>299</v>
      </c>
      <c r="D8">
        <v>299</v>
      </c>
    </row>
    <row r="9" spans="1:10" x14ac:dyDescent="0.25">
      <c r="A9" s="3">
        <v>43308</v>
      </c>
    </row>
    <row r="10" spans="1:10" x14ac:dyDescent="0.25">
      <c r="A10" s="3">
        <v>43309</v>
      </c>
      <c r="C10">
        <v>5760</v>
      </c>
      <c r="D10">
        <v>5760</v>
      </c>
    </row>
    <row r="11" spans="1:10" x14ac:dyDescent="0.25">
      <c r="A11" s="3">
        <v>43310</v>
      </c>
      <c r="C11">
        <v>4416</v>
      </c>
      <c r="D11">
        <v>4416</v>
      </c>
    </row>
    <row r="12" spans="1:10" x14ac:dyDescent="0.25">
      <c r="A12" s="3">
        <v>43311</v>
      </c>
      <c r="C12">
        <v>5725</v>
      </c>
      <c r="D12">
        <v>5725</v>
      </c>
    </row>
    <row r="13" spans="1:10" x14ac:dyDescent="0.25">
      <c r="A13" s="3">
        <v>43312</v>
      </c>
      <c r="C13">
        <v>5316</v>
      </c>
      <c r="D13">
        <v>5316</v>
      </c>
    </row>
    <row r="14" spans="1:10" x14ac:dyDescent="0.25">
      <c r="A14" s="3">
        <v>43313</v>
      </c>
      <c r="C14">
        <v>37.15</v>
      </c>
      <c r="D14">
        <v>37.15</v>
      </c>
    </row>
    <row r="15" spans="1:10" x14ac:dyDescent="0.25">
      <c r="A15" s="3">
        <v>43314</v>
      </c>
      <c r="C15">
        <v>3110</v>
      </c>
      <c r="D15">
        <v>3110</v>
      </c>
      <c r="H15">
        <v>-35000</v>
      </c>
    </row>
    <row r="16" spans="1:10" x14ac:dyDescent="0.25">
      <c r="A16" s="3">
        <v>43315</v>
      </c>
      <c r="H16">
        <v>-31364.7</v>
      </c>
    </row>
    <row r="17" spans="1:4" x14ac:dyDescent="0.25">
      <c r="A17" s="3">
        <v>43316</v>
      </c>
      <c r="C17">
        <v>42.5</v>
      </c>
      <c r="D17">
        <v>42.5</v>
      </c>
    </row>
    <row r="18" spans="1:4" x14ac:dyDescent="0.25">
      <c r="A18" s="3">
        <v>43317</v>
      </c>
      <c r="C18">
        <v>623</v>
      </c>
      <c r="D18">
        <v>623</v>
      </c>
    </row>
    <row r="19" spans="1:4" x14ac:dyDescent="0.25">
      <c r="A19" s="3">
        <v>43318</v>
      </c>
    </row>
    <row r="20" spans="1:4" x14ac:dyDescent="0.25">
      <c r="A20" s="3">
        <v>43319</v>
      </c>
    </row>
    <row r="21" spans="1:4" x14ac:dyDescent="0.25">
      <c r="A21" s="3">
        <v>43320</v>
      </c>
    </row>
    <row r="22" spans="1:4" x14ac:dyDescent="0.25">
      <c r="A22" s="3">
        <v>43321</v>
      </c>
    </row>
    <row r="23" spans="1:4" x14ac:dyDescent="0.25">
      <c r="A23" s="3">
        <v>43322</v>
      </c>
    </row>
    <row r="24" spans="1:4" x14ac:dyDescent="0.25">
      <c r="A24" s="3">
        <v>43323</v>
      </c>
      <c r="C24">
        <v>392</v>
      </c>
    </row>
    <row r="25" spans="1:4" x14ac:dyDescent="0.25">
      <c r="A25" s="3">
        <v>43324</v>
      </c>
    </row>
    <row r="26" spans="1:4" x14ac:dyDescent="0.25">
      <c r="A26" s="3">
        <v>43325</v>
      </c>
    </row>
    <row r="27" spans="1:4" x14ac:dyDescent="0.25">
      <c r="A27" s="3">
        <v>43326</v>
      </c>
    </row>
    <row r="28" spans="1:4" x14ac:dyDescent="0.25">
      <c r="A28" s="3">
        <v>43327</v>
      </c>
    </row>
    <row r="29" spans="1:4" x14ac:dyDescent="0.25">
      <c r="A29" s="3">
        <v>43328</v>
      </c>
    </row>
    <row r="30" spans="1:4" x14ac:dyDescent="0.25">
      <c r="A30" s="3">
        <v>43329</v>
      </c>
    </row>
    <row r="31" spans="1:4" x14ac:dyDescent="0.25">
      <c r="A31" s="3">
        <v>43330</v>
      </c>
    </row>
    <row r="32" spans="1:4" x14ac:dyDescent="0.25">
      <c r="A32" s="3">
        <v>43331</v>
      </c>
    </row>
    <row r="33" spans="1:1" x14ac:dyDescent="0.25">
      <c r="A33" s="3">
        <v>43332</v>
      </c>
    </row>
    <row r="34" spans="1:1" x14ac:dyDescent="0.25">
      <c r="A34" s="3">
        <v>43333</v>
      </c>
    </row>
    <row r="35" spans="1:1" x14ac:dyDescent="0.25">
      <c r="A35" s="3">
        <v>43334</v>
      </c>
    </row>
    <row r="36" spans="1:1" x14ac:dyDescent="0.25">
      <c r="A36" s="3">
        <v>43335</v>
      </c>
    </row>
  </sheetData>
  <phoneticPr fontId="1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6"/>
  <sheetViews>
    <sheetView workbookViewId="0">
      <selection activeCell="C31" sqref="C31"/>
    </sheetView>
  </sheetViews>
  <sheetFormatPr defaultColWidth="9" defaultRowHeight="14" x14ac:dyDescent="0.25"/>
  <cols>
    <col min="1" max="1" width="11.7265625" customWidth="1"/>
    <col min="7" max="7" width="9" hidden="1" customWidth="1"/>
    <col min="8" max="8" width="10.36328125"/>
    <col min="9" max="9" width="9" hidden="1" customWidth="1"/>
    <col min="13" max="13" width="11.453125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</row>
    <row r="2" spans="1:13" ht="23" customHeight="1" x14ac:dyDescent="0.25">
      <c r="A2" t="s">
        <v>50</v>
      </c>
      <c r="C2">
        <f>C3*0.994</f>
        <v>31562.879599999997</v>
      </c>
      <c r="D2">
        <f>D3*0.994</f>
        <v>31629.477599999998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-63200.65</v>
      </c>
      <c r="I2">
        <f t="shared" si="0"/>
        <v>0</v>
      </c>
      <c r="J2">
        <f>SUM(C2:I2)</f>
        <v>-8.2928000000028987</v>
      </c>
      <c r="M2">
        <f>7.96/0.994</f>
        <v>8.0080482897384311</v>
      </c>
    </row>
    <row r="3" spans="1:13" ht="23" customHeight="1" x14ac:dyDescent="0.25">
      <c r="A3" t="s">
        <v>32</v>
      </c>
      <c r="C3">
        <f>SUM(C5:C36)</f>
        <v>31753.399999999998</v>
      </c>
      <c r="D3">
        <f>SUM(D5:D36)</f>
        <v>31820.399999999998</v>
      </c>
    </row>
    <row r="4" spans="1:13" ht="24" customHeight="1" x14ac:dyDescent="0.25">
      <c r="A4" t="s">
        <v>51</v>
      </c>
    </row>
    <row r="5" spans="1:13" ht="16" customHeight="1" x14ac:dyDescent="0.25">
      <c r="A5" s="3">
        <v>43332</v>
      </c>
      <c r="C5">
        <v>452</v>
      </c>
      <c r="D5">
        <v>452</v>
      </c>
    </row>
    <row r="6" spans="1:13" x14ac:dyDescent="0.25">
      <c r="A6" s="3">
        <v>43333</v>
      </c>
    </row>
    <row r="7" spans="1:13" x14ac:dyDescent="0.25">
      <c r="A7" s="3">
        <v>43334</v>
      </c>
      <c r="C7">
        <v>2140</v>
      </c>
      <c r="D7">
        <v>2140</v>
      </c>
    </row>
    <row r="8" spans="1:13" x14ac:dyDescent="0.25">
      <c r="A8" s="3">
        <v>43335</v>
      </c>
      <c r="C8">
        <v>52.6</v>
      </c>
      <c r="D8">
        <v>52.6</v>
      </c>
    </row>
    <row r="9" spans="1:13" x14ac:dyDescent="0.25">
      <c r="A9" s="3">
        <v>43336</v>
      </c>
      <c r="C9">
        <v>4382</v>
      </c>
      <c r="D9">
        <v>4382</v>
      </c>
    </row>
    <row r="10" spans="1:13" x14ac:dyDescent="0.25">
      <c r="A10" s="3">
        <v>43337</v>
      </c>
      <c r="C10">
        <v>79</v>
      </c>
      <c r="D10">
        <v>79</v>
      </c>
    </row>
    <row r="11" spans="1:13" x14ac:dyDescent="0.25">
      <c r="A11" s="3">
        <v>43338</v>
      </c>
      <c r="C11">
        <v>7625</v>
      </c>
      <c r="D11">
        <v>7625</v>
      </c>
    </row>
    <row r="12" spans="1:13" x14ac:dyDescent="0.25">
      <c r="A12" s="3">
        <v>43339</v>
      </c>
      <c r="C12">
        <v>4720</v>
      </c>
      <c r="D12">
        <v>4720</v>
      </c>
    </row>
    <row r="13" spans="1:13" x14ac:dyDescent="0.25">
      <c r="A13" s="3">
        <v>43340</v>
      </c>
    </row>
    <row r="14" spans="1:13" x14ac:dyDescent="0.25">
      <c r="A14" s="3">
        <v>43341</v>
      </c>
      <c r="C14">
        <v>7524</v>
      </c>
      <c r="D14">
        <v>7524</v>
      </c>
    </row>
    <row r="15" spans="1:13" x14ac:dyDescent="0.25">
      <c r="A15" s="3">
        <v>43342</v>
      </c>
      <c r="C15">
        <v>236</v>
      </c>
      <c r="D15">
        <v>236</v>
      </c>
      <c r="H15">
        <v>-30000</v>
      </c>
    </row>
    <row r="16" spans="1:13" x14ac:dyDescent="0.25">
      <c r="A16" s="3">
        <v>43343</v>
      </c>
      <c r="C16">
        <v>4315</v>
      </c>
      <c r="D16">
        <v>4315</v>
      </c>
      <c r="H16">
        <v>-33200.65</v>
      </c>
    </row>
    <row r="17" spans="1:4" x14ac:dyDescent="0.25">
      <c r="A17" s="3">
        <v>43344</v>
      </c>
      <c r="C17">
        <v>152</v>
      </c>
      <c r="D17">
        <v>152</v>
      </c>
    </row>
    <row r="18" spans="1:4" x14ac:dyDescent="0.25">
      <c r="A18" s="3">
        <v>43345</v>
      </c>
    </row>
    <row r="19" spans="1:4" x14ac:dyDescent="0.25">
      <c r="A19" s="3">
        <v>43346</v>
      </c>
    </row>
    <row r="20" spans="1:4" x14ac:dyDescent="0.25">
      <c r="A20" s="3">
        <v>43347</v>
      </c>
    </row>
    <row r="21" spans="1:4" x14ac:dyDescent="0.25">
      <c r="A21" s="3">
        <v>43348</v>
      </c>
    </row>
    <row r="22" spans="1:4" x14ac:dyDescent="0.25">
      <c r="A22" s="3">
        <v>43349</v>
      </c>
    </row>
    <row r="23" spans="1:4" x14ac:dyDescent="0.25">
      <c r="A23" s="3">
        <v>43350</v>
      </c>
      <c r="C23">
        <v>75.8</v>
      </c>
      <c r="D23">
        <v>75.8</v>
      </c>
    </row>
    <row r="24" spans="1:4" x14ac:dyDescent="0.25">
      <c r="A24" s="3">
        <v>43351</v>
      </c>
    </row>
    <row r="25" spans="1:4" x14ac:dyDescent="0.25">
      <c r="A25" s="3">
        <v>43352</v>
      </c>
    </row>
    <row r="26" spans="1:4" x14ac:dyDescent="0.25">
      <c r="A26" s="3">
        <v>43353</v>
      </c>
      <c r="D26">
        <v>67</v>
      </c>
    </row>
    <row r="27" spans="1:4" x14ac:dyDescent="0.25">
      <c r="A27" s="3">
        <v>43354</v>
      </c>
    </row>
    <row r="28" spans="1:4" x14ac:dyDescent="0.25">
      <c r="A28" s="3">
        <v>43355</v>
      </c>
    </row>
    <row r="29" spans="1:4" x14ac:dyDescent="0.25">
      <c r="A29" s="3">
        <v>43356</v>
      </c>
    </row>
    <row r="30" spans="1:4" x14ac:dyDescent="0.25">
      <c r="A30" s="3">
        <v>43357</v>
      </c>
    </row>
    <row r="31" spans="1:4" x14ac:dyDescent="0.25">
      <c r="A31" s="3">
        <v>43358</v>
      </c>
    </row>
    <row r="32" spans="1:4" x14ac:dyDescent="0.25">
      <c r="A32" s="3">
        <v>43359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</sheetData>
  <phoneticPr fontId="11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M8" sqref="M8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6" max="7" width="9" hidden="1" customWidth="1"/>
    <col min="8" max="8" width="10.36328125"/>
    <col min="12" max="12" width="12.6328125"/>
    <col min="13" max="13" width="11.453125"/>
  </cols>
  <sheetData>
    <row r="1" spans="1:12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</row>
    <row r="2" spans="1:12" ht="23" customHeight="1" x14ac:dyDescent="0.25">
      <c r="A2" t="s">
        <v>50</v>
      </c>
      <c r="C2" s="2">
        <f>C3*0.9934</f>
        <v>35586.866220000004</v>
      </c>
      <c r="D2" s="2">
        <f>D3*0.9934</f>
        <v>41117.124020000003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-61866.7</v>
      </c>
      <c r="I2">
        <f t="shared" si="0"/>
        <v>0</v>
      </c>
      <c r="J2">
        <f>SUM(C2:I2)</f>
        <v>14837.290240000017</v>
      </c>
    </row>
    <row r="3" spans="1:12" ht="23" customHeight="1" x14ac:dyDescent="0.25">
      <c r="A3" t="s">
        <v>32</v>
      </c>
      <c r="C3">
        <f>SUM(C5:C36)</f>
        <v>35823.300000000003</v>
      </c>
      <c r="D3">
        <f>SUM(D5:D36)</f>
        <v>41390.300000000003</v>
      </c>
      <c r="L3">
        <f>J2/0.9934</f>
        <v>14935.866961948879</v>
      </c>
    </row>
    <row r="4" spans="1:12" ht="24" customHeight="1" x14ac:dyDescent="0.25">
      <c r="A4" t="s">
        <v>51</v>
      </c>
    </row>
    <row r="5" spans="1:12" ht="16" customHeight="1" x14ac:dyDescent="0.25">
      <c r="A5" s="3">
        <v>43359</v>
      </c>
    </row>
    <row r="6" spans="1:12" x14ac:dyDescent="0.25">
      <c r="A6" s="3">
        <v>43360</v>
      </c>
      <c r="C6">
        <v>45.3</v>
      </c>
      <c r="D6">
        <v>46.3</v>
      </c>
      <c r="H6">
        <v>-30000</v>
      </c>
    </row>
    <row r="7" spans="1:12" x14ac:dyDescent="0.25">
      <c r="A7" s="3">
        <v>43361</v>
      </c>
      <c r="C7">
        <v>273</v>
      </c>
      <c r="D7">
        <v>273</v>
      </c>
      <c r="H7">
        <v>-31866.7</v>
      </c>
    </row>
    <row r="8" spans="1:12" x14ac:dyDescent="0.25">
      <c r="A8" s="3">
        <v>43362</v>
      </c>
      <c r="C8">
        <v>652</v>
      </c>
      <c r="D8">
        <v>652</v>
      </c>
    </row>
    <row r="9" spans="1:12" x14ac:dyDescent="0.25">
      <c r="A9" s="3">
        <v>43363</v>
      </c>
      <c r="C9">
        <v>563</v>
      </c>
      <c r="D9">
        <v>563</v>
      </c>
    </row>
    <row r="10" spans="1:12" x14ac:dyDescent="0.25">
      <c r="A10" s="3">
        <v>43364</v>
      </c>
      <c r="D10">
        <v>956</v>
      </c>
    </row>
    <row r="11" spans="1:12" x14ac:dyDescent="0.25">
      <c r="A11" s="3">
        <v>43365</v>
      </c>
      <c r="C11">
        <v>4710</v>
      </c>
      <c r="D11">
        <v>4710</v>
      </c>
    </row>
    <row r="12" spans="1:12" x14ac:dyDescent="0.25">
      <c r="A12" s="3">
        <v>43366</v>
      </c>
      <c r="C12">
        <v>416</v>
      </c>
      <c r="D12">
        <f>6356+416</f>
        <v>6772</v>
      </c>
    </row>
    <row r="13" spans="1:12" x14ac:dyDescent="0.25">
      <c r="A13" s="3">
        <v>43367</v>
      </c>
      <c r="C13">
        <v>6350</v>
      </c>
      <c r="D13">
        <v>6350</v>
      </c>
    </row>
    <row r="14" spans="1:12" x14ac:dyDescent="0.25">
      <c r="A14" s="3">
        <v>43368</v>
      </c>
      <c r="D14">
        <v>254</v>
      </c>
    </row>
    <row r="15" spans="1:12" x14ac:dyDescent="0.25">
      <c r="A15" s="3">
        <v>43369</v>
      </c>
      <c r="C15">
        <v>8352</v>
      </c>
      <c r="D15">
        <v>8352</v>
      </c>
    </row>
    <row r="16" spans="1:12" x14ac:dyDescent="0.25">
      <c r="A16" s="3">
        <v>43370</v>
      </c>
    </row>
    <row r="17" spans="1:4" x14ac:dyDescent="0.25">
      <c r="A17" s="3">
        <v>43371</v>
      </c>
    </row>
    <row r="18" spans="1:4" x14ac:dyDescent="0.25">
      <c r="A18" s="3">
        <v>43372</v>
      </c>
    </row>
    <row r="19" spans="1:4" x14ac:dyDescent="0.25">
      <c r="A19" s="3">
        <v>43373</v>
      </c>
      <c r="C19">
        <v>7320</v>
      </c>
      <c r="D19">
        <v>5320</v>
      </c>
    </row>
    <row r="20" spans="1:4" x14ac:dyDescent="0.25">
      <c r="A20" s="3">
        <v>43374</v>
      </c>
    </row>
    <row r="21" spans="1:4" x14ac:dyDescent="0.25">
      <c r="A21" s="3">
        <v>43375</v>
      </c>
      <c r="C21">
        <v>7142</v>
      </c>
      <c r="D21">
        <v>7142</v>
      </c>
    </row>
    <row r="22" spans="1:4" x14ac:dyDescent="0.25">
      <c r="A22" s="3">
        <v>43376</v>
      </c>
    </row>
    <row r="23" spans="1:4" x14ac:dyDescent="0.25">
      <c r="A23" s="3">
        <v>43377</v>
      </c>
    </row>
    <row r="24" spans="1:4" x14ac:dyDescent="0.25">
      <c r="A24" s="3">
        <v>43378</v>
      </c>
    </row>
    <row r="25" spans="1:4" x14ac:dyDescent="0.25">
      <c r="A25" s="3">
        <v>43379</v>
      </c>
    </row>
    <row r="26" spans="1:4" x14ac:dyDescent="0.25">
      <c r="A26" s="3">
        <v>43380</v>
      </c>
    </row>
    <row r="27" spans="1:4" x14ac:dyDescent="0.25">
      <c r="A27" s="3">
        <v>43381</v>
      </c>
    </row>
    <row r="28" spans="1:4" x14ac:dyDescent="0.25">
      <c r="A28" s="3">
        <v>43382</v>
      </c>
    </row>
    <row r="29" spans="1:4" x14ac:dyDescent="0.25">
      <c r="A29" s="3">
        <v>43383</v>
      </c>
    </row>
    <row r="30" spans="1:4" x14ac:dyDescent="0.25">
      <c r="A30" s="3">
        <v>43384</v>
      </c>
    </row>
    <row r="31" spans="1:4" x14ac:dyDescent="0.25">
      <c r="A31" s="3">
        <v>43385</v>
      </c>
    </row>
    <row r="32" spans="1:4" x14ac:dyDescent="0.25">
      <c r="A32" s="3">
        <v>43386</v>
      </c>
    </row>
    <row r="33" spans="1:1" x14ac:dyDescent="0.25">
      <c r="A33" s="3">
        <v>43387</v>
      </c>
    </row>
    <row r="34" spans="1:1" x14ac:dyDescent="0.25">
      <c r="A34" s="3">
        <v>43388</v>
      </c>
    </row>
    <row r="35" spans="1:1" x14ac:dyDescent="0.25">
      <c r="A35" s="3">
        <v>43389</v>
      </c>
    </row>
    <row r="36" spans="1:1" x14ac:dyDescent="0.25">
      <c r="A36" s="3">
        <v>43390</v>
      </c>
    </row>
  </sheetData>
  <phoneticPr fontId="11" type="noConversion"/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0"/>
  <sheetViews>
    <sheetView topLeftCell="A16" workbookViewId="0">
      <selection activeCell="J2" sqref="J2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5" max="6" width="5.08984375" customWidth="1"/>
    <col min="7" max="7" width="8.90625" customWidth="1"/>
    <col min="8" max="8" width="10.36328125"/>
    <col min="12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spans="1:13" ht="23" customHeight="1" x14ac:dyDescent="0.25">
      <c r="A2" t="s">
        <v>50</v>
      </c>
      <c r="C2" s="2">
        <f>C3*0.9934</f>
        <v>27491.649619999997</v>
      </c>
      <c r="D2" s="2">
        <f>D3*0.9934</f>
        <v>42701.597020000001</v>
      </c>
      <c r="E2">
        <f>SUM(E5:E36)</f>
        <v>0</v>
      </c>
      <c r="F2">
        <f>SUM(F5:F36)</f>
        <v>0</v>
      </c>
      <c r="G2">
        <f>SUM(G5:G36)</f>
        <v>0</v>
      </c>
      <c r="H2">
        <f>SUM(H5:H36)</f>
        <v>-76455</v>
      </c>
      <c r="I2">
        <f>SUM(I5:I36)</f>
        <v>4935.87</v>
      </c>
      <c r="J2">
        <f>SUM(C2:I2)</f>
        <v>-1325.8833600000025</v>
      </c>
      <c r="M2" s="14" t="s">
        <v>53</v>
      </c>
    </row>
    <row r="3" spans="1:13" ht="23" customHeight="1" x14ac:dyDescent="0.25">
      <c r="A3" t="s">
        <v>32</v>
      </c>
      <c r="C3">
        <f>SUM(C5:C36)</f>
        <v>27674.3</v>
      </c>
      <c r="D3">
        <f>SUM(D5:D36)</f>
        <v>42985.3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43389</v>
      </c>
      <c r="M5" s="13"/>
    </row>
    <row r="6" spans="1:13" x14ac:dyDescent="0.25">
      <c r="A6" s="3">
        <v>43390</v>
      </c>
      <c r="M6" s="13"/>
    </row>
    <row r="7" spans="1:13" x14ac:dyDescent="0.25">
      <c r="A7" s="3">
        <v>43391</v>
      </c>
      <c r="C7">
        <v>200</v>
      </c>
      <c r="D7">
        <v>200</v>
      </c>
      <c r="M7" s="13"/>
    </row>
    <row r="8" spans="1:13" x14ac:dyDescent="0.25">
      <c r="A8" s="3">
        <v>43392</v>
      </c>
      <c r="C8">
        <v>436</v>
      </c>
      <c r="D8">
        <v>436</v>
      </c>
      <c r="M8" s="13"/>
    </row>
    <row r="9" spans="1:13" x14ac:dyDescent="0.25">
      <c r="A9" s="3">
        <v>43393</v>
      </c>
      <c r="D9">
        <v>5316</v>
      </c>
      <c r="M9" s="13"/>
    </row>
    <row r="10" spans="1:13" x14ac:dyDescent="0.25">
      <c r="A10" s="3">
        <v>43394</v>
      </c>
      <c r="C10">
        <v>5630</v>
      </c>
      <c r="D10">
        <v>5350</v>
      </c>
      <c r="M10" s="13"/>
    </row>
    <row r="11" spans="1:13" x14ac:dyDescent="0.25">
      <c r="A11" s="3">
        <v>43395</v>
      </c>
      <c r="C11">
        <v>6250</v>
      </c>
      <c r="D11">
        <v>6250</v>
      </c>
      <c r="I11">
        <v>4935.87</v>
      </c>
      <c r="M11" s="13"/>
    </row>
    <row r="12" spans="1:13" x14ac:dyDescent="0.25">
      <c r="A12" s="3">
        <v>43396</v>
      </c>
      <c r="C12">
        <v>126</v>
      </c>
      <c r="D12">
        <v>126</v>
      </c>
      <c r="M12" s="13"/>
    </row>
    <row r="13" spans="1:13" x14ac:dyDescent="0.25">
      <c r="A13" s="3">
        <v>43397</v>
      </c>
      <c r="D13">
        <v>6314</v>
      </c>
      <c r="M13" s="13"/>
    </row>
    <row r="14" spans="1:13" x14ac:dyDescent="0.25">
      <c r="A14" s="3">
        <v>43398</v>
      </c>
      <c r="C14">
        <v>2133</v>
      </c>
      <c r="D14">
        <v>2133</v>
      </c>
      <c r="M14" s="13"/>
    </row>
    <row r="15" spans="1:13" x14ac:dyDescent="0.25">
      <c r="A15" s="3">
        <v>43399</v>
      </c>
      <c r="C15">
        <v>124</v>
      </c>
      <c r="D15">
        <v>124</v>
      </c>
      <c r="M15" s="13"/>
    </row>
    <row r="16" spans="1:13" x14ac:dyDescent="0.25">
      <c r="A16" s="3">
        <v>43400</v>
      </c>
      <c r="C16">
        <f>165.3+2132</f>
        <v>2297.3000000000002</v>
      </c>
      <c r="D16">
        <f>165.3+2132</f>
        <v>2297.3000000000002</v>
      </c>
      <c r="M16" s="13"/>
    </row>
    <row r="17" spans="1:13" x14ac:dyDescent="0.25">
      <c r="A17" s="3">
        <v>43401</v>
      </c>
      <c r="C17">
        <f>245+4210</f>
        <v>4455</v>
      </c>
      <c r="D17">
        <f>245+4210</f>
        <v>4455</v>
      </c>
      <c r="M17" s="13"/>
    </row>
    <row r="18" spans="1:13" x14ac:dyDescent="0.25">
      <c r="A18" s="3">
        <v>43402</v>
      </c>
      <c r="C18">
        <v>628</v>
      </c>
      <c r="D18">
        <v>628</v>
      </c>
      <c r="M18" s="13"/>
    </row>
    <row r="19" spans="1:13" x14ac:dyDescent="0.25">
      <c r="A19" s="3">
        <v>43403</v>
      </c>
      <c r="M19" s="13"/>
    </row>
    <row r="20" spans="1:13" x14ac:dyDescent="0.25">
      <c r="A20" s="3">
        <v>43404</v>
      </c>
      <c r="M20" s="13"/>
    </row>
    <row r="21" spans="1:13" x14ac:dyDescent="0.25">
      <c r="A21" s="3">
        <v>43405</v>
      </c>
      <c r="M21" s="13"/>
    </row>
    <row r="22" spans="1:13" x14ac:dyDescent="0.25">
      <c r="A22" s="3">
        <v>43406</v>
      </c>
      <c r="M22" s="13"/>
    </row>
    <row r="23" spans="1:13" x14ac:dyDescent="0.25">
      <c r="A23" s="3">
        <v>43407</v>
      </c>
      <c r="D23">
        <v>3260</v>
      </c>
      <c r="H23">
        <v>-35000</v>
      </c>
      <c r="M23" s="13"/>
    </row>
    <row r="24" spans="1:13" x14ac:dyDescent="0.25">
      <c r="A24" s="3">
        <v>43408</v>
      </c>
      <c r="H24">
        <v>-21455</v>
      </c>
      <c r="M24" s="13"/>
    </row>
    <row r="25" spans="1:13" x14ac:dyDescent="0.25">
      <c r="A25" s="3">
        <v>43409</v>
      </c>
      <c r="H25">
        <v>-20000</v>
      </c>
      <c r="M25" s="13"/>
    </row>
    <row r="26" spans="1:13" x14ac:dyDescent="0.25">
      <c r="A26" s="3">
        <v>43410</v>
      </c>
      <c r="M26" s="13"/>
    </row>
    <row r="27" spans="1:13" x14ac:dyDescent="0.25">
      <c r="A27" s="3">
        <v>43411</v>
      </c>
      <c r="M27" s="13"/>
    </row>
    <row r="28" spans="1:13" x14ac:dyDescent="0.25">
      <c r="A28" s="3">
        <v>43412</v>
      </c>
      <c r="C28">
        <v>846</v>
      </c>
      <c r="D28">
        <v>846</v>
      </c>
      <c r="M28" s="13"/>
    </row>
    <row r="29" spans="1:13" x14ac:dyDescent="0.25">
      <c r="A29" s="3">
        <v>43413</v>
      </c>
      <c r="C29">
        <v>4250</v>
      </c>
      <c r="D29">
        <v>5250</v>
      </c>
      <c r="M29" s="13"/>
    </row>
    <row r="30" spans="1:13" x14ac:dyDescent="0.25">
      <c r="A30" s="3">
        <v>43414</v>
      </c>
      <c r="M30" s="13"/>
    </row>
    <row r="31" spans="1:13" x14ac:dyDescent="0.25">
      <c r="A31" s="3">
        <v>43415</v>
      </c>
      <c r="M31" s="13"/>
    </row>
    <row r="32" spans="1:13" x14ac:dyDescent="0.25">
      <c r="A32" s="3">
        <v>43416</v>
      </c>
      <c r="M32" s="13"/>
    </row>
    <row r="33" spans="1:13" x14ac:dyDescent="0.25">
      <c r="A33" s="3">
        <v>43417</v>
      </c>
      <c r="M33" s="13"/>
    </row>
    <row r="34" spans="1:13" x14ac:dyDescent="0.25">
      <c r="A34" s="3">
        <v>43418</v>
      </c>
      <c r="M34" s="13"/>
    </row>
    <row r="35" spans="1:13" x14ac:dyDescent="0.25">
      <c r="A35" s="3">
        <v>43419</v>
      </c>
      <c r="M35" s="13"/>
    </row>
    <row r="36" spans="1:13" x14ac:dyDescent="0.25">
      <c r="A36" s="3">
        <v>43420</v>
      </c>
      <c r="C36">
        <v>299</v>
      </c>
      <c r="M36" s="13"/>
    </row>
    <row r="37" spans="1:13" x14ac:dyDescent="0.25">
      <c r="M37" s="13"/>
    </row>
    <row r="38" spans="1:13" x14ac:dyDescent="0.25">
      <c r="M38" s="13"/>
    </row>
    <row r="39" spans="1:13" x14ac:dyDescent="0.25">
      <c r="M39" s="13"/>
    </row>
    <row r="40" spans="1:13" x14ac:dyDescent="0.25">
      <c r="M40" s="13"/>
    </row>
  </sheetData>
  <mergeCells count="1">
    <mergeCell ref="M2:M40"/>
  </mergeCells>
  <phoneticPr fontId="11" type="noConversion"/>
  <pageMargins left="0.75" right="0.75" top="1" bottom="1" header="0.51180555555555596" footer="0.51180555555555596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0"/>
  <sheetViews>
    <sheetView workbookViewId="0">
      <selection activeCell="C18" sqref="C18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5" max="6" width="5.08984375" customWidth="1"/>
    <col min="7" max="7" width="8.90625" customWidth="1"/>
    <col min="8" max="8" width="10.36328125"/>
    <col min="9" max="9" width="9.36328125"/>
    <col min="12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spans="1:13" ht="23" customHeight="1" x14ac:dyDescent="0.25">
      <c r="A2" t="s">
        <v>50</v>
      </c>
      <c r="C2" s="2">
        <f>C3*0.9934</f>
        <v>36517.383999999998</v>
      </c>
      <c r="D2" s="2">
        <f>D3*0.9934</f>
        <v>36503.4764</v>
      </c>
      <c r="E2">
        <f>SUM(E5:E36)</f>
        <v>0</v>
      </c>
      <c r="F2">
        <f>SUM(F5:F36)</f>
        <v>0</v>
      </c>
      <c r="G2">
        <f>SUM(G5:G36)</f>
        <v>0</v>
      </c>
      <c r="H2">
        <f>SUM(H5:H36)</f>
        <v>-73150.600000000006</v>
      </c>
      <c r="I2">
        <f>SUM(I5:I36)</f>
        <v>24014.32</v>
      </c>
      <c r="J2">
        <f>SUM(C2:I2)</f>
        <v>23884.580399999999</v>
      </c>
      <c r="M2" s="14" t="s">
        <v>53</v>
      </c>
    </row>
    <row r="3" spans="1:13" ht="23" customHeight="1" x14ac:dyDescent="0.25">
      <c r="A3" t="s">
        <v>32</v>
      </c>
      <c r="C3">
        <f>SUM(C5:C36)</f>
        <v>36760</v>
      </c>
      <c r="D3">
        <f>SUM(D5:D36)</f>
        <v>36746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43420</v>
      </c>
      <c r="M5" s="13"/>
    </row>
    <row r="6" spans="1:13" x14ac:dyDescent="0.25">
      <c r="A6" s="3">
        <v>43421</v>
      </c>
      <c r="M6" s="13"/>
    </row>
    <row r="7" spans="1:13" x14ac:dyDescent="0.25">
      <c r="A7" s="3">
        <v>43422</v>
      </c>
      <c r="C7">
        <v>458</v>
      </c>
      <c r="D7">
        <v>458</v>
      </c>
      <c r="M7" s="13"/>
    </row>
    <row r="8" spans="1:13" x14ac:dyDescent="0.25">
      <c r="A8" s="3">
        <v>43423</v>
      </c>
      <c r="C8">
        <v>785</v>
      </c>
      <c r="D8">
        <v>785</v>
      </c>
      <c r="M8" s="13"/>
    </row>
    <row r="9" spans="1:13" x14ac:dyDescent="0.25">
      <c r="A9" s="3">
        <v>43424</v>
      </c>
      <c r="C9">
        <v>825</v>
      </c>
      <c r="D9">
        <v>825</v>
      </c>
      <c r="M9" s="13"/>
    </row>
    <row r="10" spans="1:13" x14ac:dyDescent="0.25">
      <c r="A10" s="3">
        <v>43425</v>
      </c>
      <c r="C10">
        <v>5386</v>
      </c>
      <c r="D10">
        <v>5386</v>
      </c>
      <c r="M10" s="13"/>
    </row>
    <row r="11" spans="1:13" x14ac:dyDescent="0.25">
      <c r="A11" s="3">
        <v>43426</v>
      </c>
      <c r="C11">
        <v>2146</v>
      </c>
      <c r="D11">
        <v>2146</v>
      </c>
      <c r="M11" s="13"/>
    </row>
    <row r="12" spans="1:13" x14ac:dyDescent="0.25">
      <c r="A12" s="3">
        <v>43427</v>
      </c>
      <c r="C12">
        <v>618</v>
      </c>
      <c r="D12">
        <v>618</v>
      </c>
      <c r="M12" s="13"/>
    </row>
    <row r="13" spans="1:13" x14ac:dyDescent="0.25">
      <c r="A13" s="3">
        <v>43428</v>
      </c>
      <c r="M13" s="13"/>
    </row>
    <row r="14" spans="1:13" x14ac:dyDescent="0.25">
      <c r="A14" s="3">
        <v>43429</v>
      </c>
      <c r="C14">
        <v>436</v>
      </c>
      <c r="D14">
        <v>436</v>
      </c>
      <c r="I14">
        <v>-1325.88</v>
      </c>
      <c r="M14" s="13"/>
    </row>
    <row r="15" spans="1:13" x14ac:dyDescent="0.25">
      <c r="A15" s="3">
        <v>43430</v>
      </c>
      <c r="C15">
        <v>5312</v>
      </c>
      <c r="D15">
        <v>5312</v>
      </c>
      <c r="H15">
        <v>-30000</v>
      </c>
      <c r="M15" s="13"/>
    </row>
    <row r="16" spans="1:13" x14ac:dyDescent="0.25">
      <c r="A16" s="3">
        <v>43431</v>
      </c>
      <c r="H16">
        <v>-43150.6</v>
      </c>
      <c r="M16" s="13"/>
    </row>
    <row r="17" spans="1:13" x14ac:dyDescent="0.25">
      <c r="A17" s="3">
        <v>43432</v>
      </c>
      <c r="C17">
        <v>0</v>
      </c>
      <c r="D17">
        <v>4256</v>
      </c>
      <c r="M17" s="13"/>
    </row>
    <row r="18" spans="1:13" x14ac:dyDescent="0.25">
      <c r="A18" s="3">
        <v>43433</v>
      </c>
      <c r="C18">
        <v>4615</v>
      </c>
      <c r="D18">
        <v>4615</v>
      </c>
      <c r="I18">
        <v>4055</v>
      </c>
      <c r="M18" s="13"/>
    </row>
    <row r="19" spans="1:13" x14ac:dyDescent="0.25">
      <c r="A19" s="3">
        <v>43434</v>
      </c>
      <c r="I19">
        <v>10145</v>
      </c>
      <c r="M19" s="13"/>
    </row>
    <row r="20" spans="1:13" x14ac:dyDescent="0.25">
      <c r="A20" s="3">
        <v>43435</v>
      </c>
      <c r="C20">
        <v>735</v>
      </c>
      <c r="D20">
        <v>735</v>
      </c>
      <c r="I20">
        <v>4812</v>
      </c>
      <c r="M20" s="13"/>
    </row>
    <row r="21" spans="1:13" x14ac:dyDescent="0.25">
      <c r="A21" s="3">
        <v>43436</v>
      </c>
      <c r="C21">
        <v>4320</v>
      </c>
      <c r="D21">
        <v>4320</v>
      </c>
      <c r="I21">
        <v>5616</v>
      </c>
      <c r="M21" s="13"/>
    </row>
    <row r="22" spans="1:13" x14ac:dyDescent="0.25">
      <c r="A22" s="3">
        <v>43437</v>
      </c>
      <c r="C22">
        <v>6130</v>
      </c>
      <c r="D22">
        <v>6130</v>
      </c>
      <c r="M22" s="13"/>
    </row>
    <row r="23" spans="1:13" x14ac:dyDescent="0.25">
      <c r="A23" s="3">
        <v>43438</v>
      </c>
      <c r="C23">
        <v>724</v>
      </c>
      <c r="D23">
        <v>724</v>
      </c>
      <c r="M23" s="13"/>
    </row>
    <row r="24" spans="1:13" x14ac:dyDescent="0.25">
      <c r="A24" s="3">
        <v>43439</v>
      </c>
      <c r="C24">
        <v>4270</v>
      </c>
      <c r="M24" s="13"/>
    </row>
    <row r="25" spans="1:13" x14ac:dyDescent="0.25">
      <c r="A25" s="3">
        <v>43440</v>
      </c>
      <c r="M25" s="13"/>
    </row>
    <row r="26" spans="1:13" x14ac:dyDescent="0.25">
      <c r="A26" s="3">
        <v>43441</v>
      </c>
      <c r="M26" s="13"/>
    </row>
    <row r="27" spans="1:13" x14ac:dyDescent="0.25">
      <c r="A27" s="3">
        <v>43442</v>
      </c>
      <c r="M27" s="13"/>
    </row>
    <row r="28" spans="1:13" x14ac:dyDescent="0.25">
      <c r="A28" s="3">
        <v>43443</v>
      </c>
      <c r="M28" s="13"/>
    </row>
    <row r="29" spans="1:13" x14ac:dyDescent="0.25">
      <c r="A29" s="3">
        <v>43444</v>
      </c>
      <c r="M29" s="13"/>
    </row>
    <row r="30" spans="1:13" x14ac:dyDescent="0.25">
      <c r="A30" s="3">
        <v>43445</v>
      </c>
      <c r="M30" s="13"/>
    </row>
    <row r="31" spans="1:13" x14ac:dyDescent="0.25">
      <c r="A31" s="3">
        <v>43446</v>
      </c>
      <c r="M31" s="13"/>
    </row>
    <row r="32" spans="1:13" x14ac:dyDescent="0.25">
      <c r="A32" s="3">
        <v>43447</v>
      </c>
      <c r="M32" s="13"/>
    </row>
    <row r="33" spans="1:13" x14ac:dyDescent="0.25">
      <c r="A33" s="3">
        <v>43448</v>
      </c>
      <c r="M33" s="13"/>
    </row>
    <row r="34" spans="1:13" x14ac:dyDescent="0.25">
      <c r="A34" s="3">
        <v>43449</v>
      </c>
      <c r="I34">
        <f>173.6+173.6</f>
        <v>347.2</v>
      </c>
      <c r="M34" s="13"/>
    </row>
    <row r="35" spans="1:13" x14ac:dyDescent="0.25">
      <c r="A35" s="3">
        <v>43450</v>
      </c>
      <c r="I35">
        <f>182.5+182.5</f>
        <v>365</v>
      </c>
      <c r="M35" s="13"/>
    </row>
    <row r="36" spans="1:13" x14ac:dyDescent="0.25">
      <c r="A36" s="3">
        <v>43451</v>
      </c>
      <c r="M36" s="13"/>
    </row>
    <row r="37" spans="1:13" x14ac:dyDescent="0.25">
      <c r="M37" s="13"/>
    </row>
    <row r="38" spans="1:13" x14ac:dyDescent="0.25">
      <c r="M38" s="13"/>
    </row>
    <row r="39" spans="1:13" x14ac:dyDescent="0.25">
      <c r="M39" s="13"/>
    </row>
    <row r="40" spans="1:13" x14ac:dyDescent="0.25">
      <c r="M40" s="13"/>
    </row>
  </sheetData>
  <mergeCells count="1">
    <mergeCell ref="M2:M40"/>
  </mergeCells>
  <phoneticPr fontId="11" type="noConversion"/>
  <pageMargins left="0.75" right="0.75" top="1" bottom="1" header="0.51180555555555596" footer="0.51180555555555596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0"/>
  <sheetViews>
    <sheetView workbookViewId="0">
      <selection activeCell="D34" sqref="D34"/>
    </sheetView>
  </sheetViews>
  <sheetFormatPr defaultColWidth="9" defaultRowHeight="14" x14ac:dyDescent="0.25"/>
  <cols>
    <col min="1" max="1" width="11.7265625" customWidth="1"/>
    <col min="3" max="3" width="9.90625" customWidth="1"/>
    <col min="4" max="4" width="9.36328125" customWidth="1"/>
    <col min="5" max="6" width="5.08984375" customWidth="1"/>
    <col min="7" max="7" width="8.90625" customWidth="1"/>
    <col min="8" max="8" width="10.36328125"/>
    <col min="9" max="9" width="9.36328125"/>
    <col min="12" max="12" width="12.6328125"/>
    <col min="13" max="13" width="35.26953125" customWidth="1"/>
  </cols>
  <sheetData>
    <row r="1" spans="1:13" ht="23" customHeight="1" x14ac:dyDescent="0.25">
      <c r="A1" s="1" t="s">
        <v>48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34</v>
      </c>
      <c r="I1" t="s">
        <v>49</v>
      </c>
      <c r="J1" t="s">
        <v>44</v>
      </c>
      <c r="M1" t="s">
        <v>52</v>
      </c>
    </row>
    <row r="2" spans="1:13" ht="23" customHeight="1" x14ac:dyDescent="0.25">
      <c r="A2" t="s">
        <v>50</v>
      </c>
      <c r="C2" s="2">
        <f>C3*0.994</f>
        <v>35613.926599999992</v>
      </c>
      <c r="D2" s="2">
        <f>D3*0.994</f>
        <v>38583.0046</v>
      </c>
      <c r="E2">
        <f t="shared" ref="E2:I2" si="0">SUM(E5:E36)</f>
        <v>0</v>
      </c>
      <c r="F2">
        <f t="shared" si="0"/>
        <v>0</v>
      </c>
      <c r="G2">
        <f t="shared" si="0"/>
        <v>0</v>
      </c>
      <c r="H2">
        <f t="shared" si="0"/>
        <v>-97863.1</v>
      </c>
      <c r="I2">
        <f t="shared" si="0"/>
        <v>23884.58</v>
      </c>
      <c r="J2">
        <f>SUM(C2:I2)</f>
        <v>218.41119999998773</v>
      </c>
      <c r="M2" s="14" t="s">
        <v>53</v>
      </c>
    </row>
    <row r="3" spans="1:13" ht="23" customHeight="1" x14ac:dyDescent="0.25">
      <c r="A3" t="s">
        <v>32</v>
      </c>
      <c r="C3">
        <f>SUM(C5:C36)</f>
        <v>35828.899999999994</v>
      </c>
      <c r="D3">
        <f>SUM(D5:D36)</f>
        <v>38815.9</v>
      </c>
      <c r="M3" s="13"/>
    </row>
    <row r="4" spans="1:13" ht="24" customHeight="1" x14ac:dyDescent="0.25">
      <c r="A4" t="s">
        <v>51</v>
      </c>
      <c r="M4" s="13"/>
    </row>
    <row r="5" spans="1:13" ht="16" customHeight="1" x14ac:dyDescent="0.25">
      <c r="A5" s="3">
        <v>43450</v>
      </c>
      <c r="I5">
        <v>23884.58</v>
      </c>
      <c r="M5" s="13"/>
    </row>
    <row r="6" spans="1:13" x14ac:dyDescent="0.25">
      <c r="A6" s="3">
        <v>43451</v>
      </c>
      <c r="M6" s="13"/>
    </row>
    <row r="7" spans="1:13" x14ac:dyDescent="0.25">
      <c r="A7" s="3">
        <v>43452</v>
      </c>
      <c r="C7">
        <v>279</v>
      </c>
      <c r="D7">
        <v>279</v>
      </c>
      <c r="M7" s="13"/>
    </row>
    <row r="8" spans="1:13" x14ac:dyDescent="0.25">
      <c r="A8" s="3">
        <v>43453</v>
      </c>
      <c r="C8">
        <v>3610</v>
      </c>
      <c r="D8">
        <v>3610</v>
      </c>
      <c r="M8" s="13"/>
    </row>
    <row r="9" spans="1:13" x14ac:dyDescent="0.25">
      <c r="A9" s="3">
        <v>43454</v>
      </c>
      <c r="C9">
        <v>685</v>
      </c>
      <c r="D9">
        <v>685</v>
      </c>
      <c r="M9" s="13"/>
    </row>
    <row r="10" spans="1:13" x14ac:dyDescent="0.25">
      <c r="A10" s="3">
        <v>43455</v>
      </c>
      <c r="C10">
        <v>3265</v>
      </c>
      <c r="D10">
        <v>3265</v>
      </c>
      <c r="M10" s="13"/>
    </row>
    <row r="11" spans="1:13" x14ac:dyDescent="0.25">
      <c r="A11" s="3">
        <v>43456</v>
      </c>
      <c r="C11">
        <f>430+4220</f>
        <v>4650</v>
      </c>
      <c r="D11">
        <f>430+4220</f>
        <v>4650</v>
      </c>
      <c r="M11" s="13"/>
    </row>
    <row r="12" spans="1:13" x14ac:dyDescent="0.25">
      <c r="A12" s="3">
        <v>43457</v>
      </c>
      <c r="C12">
        <v>236</v>
      </c>
      <c r="D12">
        <v>236</v>
      </c>
      <c r="M12" s="13"/>
    </row>
    <row r="13" spans="1:13" x14ac:dyDescent="0.25">
      <c r="A13" s="3">
        <v>43458</v>
      </c>
      <c r="C13">
        <v>4213</v>
      </c>
      <c r="D13">
        <v>6213</v>
      </c>
      <c r="M13" s="13"/>
    </row>
    <row r="14" spans="1:13" x14ac:dyDescent="0.25">
      <c r="A14" s="3">
        <v>43459</v>
      </c>
      <c r="C14">
        <v>4150</v>
      </c>
      <c r="D14">
        <v>4150</v>
      </c>
      <c r="M14" s="13"/>
    </row>
    <row r="15" spans="1:13" x14ac:dyDescent="0.25">
      <c r="A15" s="3">
        <v>43460</v>
      </c>
      <c r="C15">
        <v>0</v>
      </c>
      <c r="D15">
        <v>0</v>
      </c>
      <c r="M15" s="13"/>
    </row>
    <row r="16" spans="1:13" x14ac:dyDescent="0.25">
      <c r="A16" s="3">
        <v>43461</v>
      </c>
      <c r="C16">
        <v>4013</v>
      </c>
      <c r="D16">
        <v>4013</v>
      </c>
      <c r="M16" s="13"/>
    </row>
    <row r="17" spans="1:13" x14ac:dyDescent="0.25">
      <c r="A17" s="3">
        <v>43462</v>
      </c>
      <c r="C17">
        <v>135.30000000000001</v>
      </c>
      <c r="D17">
        <v>135.30000000000001</v>
      </c>
      <c r="M17" s="13"/>
    </row>
    <row r="18" spans="1:13" x14ac:dyDescent="0.25">
      <c r="A18" s="3">
        <v>43463</v>
      </c>
      <c r="M18" s="13"/>
    </row>
    <row r="19" spans="1:13" x14ac:dyDescent="0.25">
      <c r="A19" s="3">
        <v>43464</v>
      </c>
      <c r="M19" s="13"/>
    </row>
    <row r="20" spans="1:13" x14ac:dyDescent="0.25">
      <c r="A20" s="3">
        <v>43465</v>
      </c>
      <c r="M20" s="13"/>
    </row>
    <row r="21" spans="1:13" x14ac:dyDescent="0.25">
      <c r="A21" s="3">
        <v>43466</v>
      </c>
      <c r="M21" s="13"/>
    </row>
    <row r="22" spans="1:13" x14ac:dyDescent="0.25">
      <c r="A22" s="3">
        <v>43467</v>
      </c>
      <c r="C22">
        <v>572</v>
      </c>
      <c r="D22">
        <v>572</v>
      </c>
      <c r="M22" s="13"/>
    </row>
    <row r="23" spans="1:13" x14ac:dyDescent="0.25">
      <c r="A23" s="3">
        <v>43468</v>
      </c>
      <c r="H23">
        <v>-40000</v>
      </c>
      <c r="M23" s="13"/>
    </row>
    <row r="24" spans="1:13" x14ac:dyDescent="0.25">
      <c r="A24" s="3">
        <v>43469</v>
      </c>
      <c r="C24">
        <v>153.6</v>
      </c>
      <c r="D24">
        <f>153.6+5122</f>
        <v>5275.6</v>
      </c>
      <c r="H24">
        <v>-5000</v>
      </c>
      <c r="M24" s="13"/>
    </row>
    <row r="25" spans="1:13" x14ac:dyDescent="0.25">
      <c r="A25" s="3">
        <v>43470</v>
      </c>
      <c r="C25">
        <f>223+958+4135</f>
        <v>5316</v>
      </c>
      <c r="D25">
        <f>223+958</f>
        <v>1181</v>
      </c>
      <c r="H25">
        <v>-52863.1</v>
      </c>
      <c r="M25" s="13"/>
    </row>
    <row r="26" spans="1:13" x14ac:dyDescent="0.25">
      <c r="A26" s="3">
        <v>43471</v>
      </c>
      <c r="C26">
        <v>230</v>
      </c>
      <c r="D26">
        <v>230</v>
      </c>
      <c r="M26" s="13"/>
    </row>
    <row r="27" spans="1:13" x14ac:dyDescent="0.25">
      <c r="A27" s="3">
        <v>43472</v>
      </c>
      <c r="M27" s="13"/>
    </row>
    <row r="28" spans="1:13" x14ac:dyDescent="0.25">
      <c r="A28" s="3">
        <v>43473</v>
      </c>
      <c r="M28" s="13"/>
    </row>
    <row r="29" spans="1:13" x14ac:dyDescent="0.25">
      <c r="A29" s="3">
        <v>43474</v>
      </c>
      <c r="C29">
        <v>912</v>
      </c>
      <c r="D29">
        <v>912</v>
      </c>
      <c r="M29" s="13"/>
    </row>
    <row r="30" spans="1:13" x14ac:dyDescent="0.25">
      <c r="A30" s="3">
        <v>43475</v>
      </c>
      <c r="C30">
        <v>1565</v>
      </c>
      <c r="D30">
        <v>1565</v>
      </c>
      <c r="M30" s="13"/>
    </row>
    <row r="31" spans="1:13" x14ac:dyDescent="0.25">
      <c r="A31" s="3">
        <v>43476</v>
      </c>
      <c r="M31" s="13"/>
    </row>
    <row r="32" spans="1:13" x14ac:dyDescent="0.25">
      <c r="A32" s="3">
        <v>43477</v>
      </c>
      <c r="C32">
        <f>340+336</f>
        <v>676</v>
      </c>
      <c r="D32">
        <f>340+336</f>
        <v>676</v>
      </c>
      <c r="M32" s="13"/>
    </row>
    <row r="33" spans="1:13" x14ac:dyDescent="0.25">
      <c r="A33" s="3">
        <v>43478</v>
      </c>
      <c r="C33">
        <v>254</v>
      </c>
      <c r="D33">
        <v>254</v>
      </c>
      <c r="M33" s="13"/>
    </row>
    <row r="34" spans="1:13" x14ac:dyDescent="0.25">
      <c r="A34" s="3">
        <v>43479</v>
      </c>
      <c r="M34" s="13"/>
    </row>
    <row r="35" spans="1:13" x14ac:dyDescent="0.25">
      <c r="A35" s="3">
        <v>43480</v>
      </c>
      <c r="M35" s="13"/>
    </row>
    <row r="36" spans="1:13" x14ac:dyDescent="0.25">
      <c r="A36" s="3">
        <v>43481</v>
      </c>
      <c r="C36">
        <v>914</v>
      </c>
      <c r="D36">
        <v>914</v>
      </c>
      <c r="M36" s="13"/>
    </row>
    <row r="37" spans="1:13" x14ac:dyDescent="0.25">
      <c r="M37" s="13"/>
    </row>
    <row r="38" spans="1:13" x14ac:dyDescent="0.25">
      <c r="M38" s="13"/>
    </row>
    <row r="39" spans="1:13" x14ac:dyDescent="0.25">
      <c r="M39" s="13"/>
    </row>
    <row r="40" spans="1:13" x14ac:dyDescent="0.25">
      <c r="M40" s="13"/>
    </row>
  </sheetData>
  <mergeCells count="1">
    <mergeCell ref="M2:M40"/>
  </mergeCells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0705结算</vt:lpstr>
      <vt:lpstr>0723-08</vt:lpstr>
      <vt:lpstr>08-09</vt:lpstr>
      <vt:lpstr>09-10</vt:lpstr>
      <vt:lpstr>10-11</vt:lpstr>
      <vt:lpstr>11-12</vt:lpstr>
      <vt:lpstr>1812-1901</vt:lpstr>
      <vt:lpstr>1901-1902</vt:lpstr>
      <vt:lpstr>1902-1903</vt:lpstr>
      <vt:lpstr>Kevin</vt:lpstr>
      <vt:lpstr>1903-1904</vt:lpstr>
      <vt:lpstr>1904-1905</vt:lpstr>
      <vt:lpstr>1905-1906</vt:lpstr>
      <vt:lpstr>利息</vt:lpstr>
      <vt:lpstr>20201106</vt:lpstr>
      <vt:lpstr>Sheet4</vt:lpstr>
      <vt:lpstr>20210514</vt:lpstr>
    </vt:vector>
  </TitlesOfParts>
  <Company>NSB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Jerry C</dc:creator>
  <cp:lastModifiedBy>JerryZ</cp:lastModifiedBy>
  <cp:lastPrinted>2018-05-24T06:24:00Z</cp:lastPrinted>
  <dcterms:created xsi:type="dcterms:W3CDTF">2018-05-24T06:17:00Z</dcterms:created>
  <dcterms:modified xsi:type="dcterms:W3CDTF">2021-06-04T10:54:48Z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AE16BACD55644D488AC63F923537EE9E</vt:lpwstr>
  </property>
</Properties>
</file>