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E7927C-4C7A-4218-BED1-FC32532A2C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2" i="4"/>
  <c r="F97" i="4"/>
  <c r="F96" i="4"/>
  <c r="F92" i="4"/>
  <c r="F93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<sst xmlns="http://schemas.openxmlformats.org/spreadsheetml/2006/main" count="390" uniqueCount="268">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</sst>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8171879936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7.3885350318471335E-2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0083.HK</v>
      </c>
      <c r="D3" s="277"/>
      <c r="E3" s="87"/>
      <c r="F3" s="3" t="s">
        <v>1</v>
      </c>
      <c r="G3" s="132">
        <v>7.85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SINO LAND</v>
      </c>
      <c r="D4" s="279"/>
      <c r="E4" s="87"/>
      <c r="F4" s="3" t="s">
        <v>3</v>
      </c>
      <c r="G4" s="282">
        <f>Inputs!C10</f>
        <v>8171879936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64149.257497599996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0.38570707266649029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259</v>
      </c>
      <c r="G24" s="269">
        <f>G3/(Fin_Analysis!H86*G7)</f>
        <v>34.017508108669347</v>
      </c>
    </row>
    <row r="25" spans="1:8" ht="15.75" customHeight="1" x14ac:dyDescent="0.4">
      <c r="B25" s="137" t="s">
        <v>244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194</v>
      </c>
      <c r="G26" s="179">
        <f>Fin_Analysis!H88*Exchange_Rate/G3</f>
        <v>7.3885350318471335E-2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7.1634223583323262</v>
      </c>
      <c r="D29" s="129">
        <f>G29*(1+G20)</f>
        <v>12.399791481902572</v>
      </c>
      <c r="E29" s="87"/>
      <c r="F29" s="131">
        <f>IF(Fin_Analysis!C108="Profit",Fin_Analysis!F100,IF(Fin_Analysis!C108="Dividend",Fin_Analysis!F103,Fin_Analysis!F106))</f>
        <v>8.4275557156850915</v>
      </c>
      <c r="G29" s="273">
        <f>IF(Fin_Analysis!C108="Profit",Fin_Analysis!I100,IF(Fin_Analysis!C108="Dividend",Fin_Analysis!I103,Fin_Analysis!I106))</f>
        <v>10.782427375567455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867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1.5392072153554402E-2</v>
      </c>
      <c r="D87" s="210"/>
      <c r="E87" s="263">
        <f>E86*Exchange_Rate/Dashboard!G3</f>
        <v>2.4497189231828493E-2</v>
      </c>
      <c r="F87" s="210"/>
      <c r="H87" s="263">
        <f>H86*Exchange_Rate/Dashboard!G3</f>
        <v>2.9396627078194196E-2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222</v>
      </c>
      <c r="C89" s="262">
        <f>C88*Exchange_Rate/Dashboard!G3</f>
        <v>7.3885350318471335E-2</v>
      </c>
      <c r="D89" s="210"/>
      <c r="E89" s="262">
        <f>E88*Exchange_Rate/Dashboard!G3</f>
        <v>7.3885350318471335E-2</v>
      </c>
      <c r="F89" s="210"/>
      <c r="H89" s="262">
        <f>H88*Exchange_Rate/Dashboard!G3</f>
        <v>7.3885350318471335E-2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3.2884847659136858</v>
      </c>
      <c r="H93" s="87" t="s">
        <v>210</v>
      </c>
      <c r="I93" s="144">
        <f>FV(H87,D93,0,-(H86/C93))*Exchange_Rate</f>
        <v>4.0414473812786937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12.550864687557052</v>
      </c>
      <c r="H94" s="87" t="s">
        <v>211</v>
      </c>
      <c r="I94" s="144">
        <f>FV(H89,D93,0,-(H88/C93))*Exchange_Rate</f>
        <v>12.550864687557052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16419.869614765332</v>
      </c>
      <c r="D97" s="214"/>
      <c r="E97" s="123">
        <f>PV(C94,D93,0,-F93)</f>
        <v>1.6349581199951273</v>
      </c>
      <c r="F97" s="214"/>
      <c r="H97" s="123">
        <f>PV(C94,D93,0,-I93)</f>
        <v>2.0093136149039639</v>
      </c>
      <c r="I97" s="123">
        <f>PV(C93,D93,0,-I93)</f>
        <v>2.9359652116434436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94143.769614765333</v>
      </c>
      <c r="D100" s="109">
        <f>MIN(F100*(1-C94),E100)</f>
        <v>9.0228464757139779</v>
      </c>
      <c r="E100" s="109">
        <f>MAX(E97-H98+E99,0)</f>
        <v>9.7097726690081014</v>
      </c>
      <c r="F100" s="109">
        <f>(E100+H100)/2</f>
        <v>10.615113500839975</v>
      </c>
      <c r="H100" s="109">
        <f>MAX(C100*Data!$C$4/Common_Shares,0)</f>
        <v>11.520454332671846</v>
      </c>
      <c r="I100" s="109">
        <f>MAX(I97-H98+H99,0)</f>
        <v>12.447105929411327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50992.513889181311</v>
      </c>
      <c r="D103" s="109">
        <f>MIN(F103*(1-C94),E103)</f>
        <v>5.3039982409506754</v>
      </c>
      <c r="E103" s="123">
        <f>PV(C94,D93,0,-F94)</f>
        <v>6.2399979305302065</v>
      </c>
      <c r="F103" s="109">
        <f>(E103+H103)/2</f>
        <v>6.2399979305302065</v>
      </c>
      <c r="H103" s="123">
        <f>PV(C94,D93,0,-I94)</f>
        <v>6.2399979305302065</v>
      </c>
      <c r="I103" s="109">
        <f>PV(C93,D93,0,-I94)</f>
        <v>9.1177488217235823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65169.805173084889</v>
      </c>
      <c r="D106" s="109">
        <f>(D100+D103)/2</f>
        <v>7.1634223583323262</v>
      </c>
      <c r="E106" s="123">
        <f>(E100+E103)/2</f>
        <v>7.9748852997691539</v>
      </c>
      <c r="F106" s="109">
        <f>(F100+F103)/2</f>
        <v>8.4275557156850915</v>
      </c>
      <c r="H106" s="123">
        <f>(H100+H103)/2</f>
        <v>8.8802261316010274</v>
      </c>
      <c r="I106" s="123">
        <f>(I100+I103)/2</f>
        <v>10.782427375567455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