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64BE25D-8112-43D5-8371-4AB0F96128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2" i="4"/>
  <c r="E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<sst xmlns="http://schemas.openxmlformats.org/spreadsheetml/2006/main" count="390" uniqueCount="270">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</sst>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8.5718607394352261E-2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5.63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1030408.10511534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0.57254117461439979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8.540600250284534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8.5718607394352261E-2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4.1144878499893833</v>
      </c>
      <c r="D29" s="129">
        <f>G29*(1+G20)</f>
        <v>11.668898132957514</v>
      </c>
      <c r="E29" s="87"/>
      <c r="F29" s="131">
        <f>IF(Fin_Analysis!C108="Profit",Fin_Analysis!F100,IF(Fin_Analysis!C108="Dividend",Fin_Analysis!F103,Fin_Analysis!F106))</f>
        <v>5.4648854667602169</v>
      </c>
      <c r="G29" s="273">
        <f>IF(Fin_Analysis!C108="Profit",Fin_Analysis!I100,IF(Fin_Analysis!C108="Dividend",Fin_Analysis!I103,Fin_Analysis!I106))</f>
        <v>10.146867941702187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-696939.91556544299</v>
      </c>
      <c r="E6" s="56">
        <f>1-D6/D3</f>
        <v>1.4153017725829784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0.14024652429829784</v>
      </c>
      <c r="D87" s="210"/>
      <c r="E87" s="263">
        <f>E86*Exchange_Rate/Dashboard!G3</f>
        <v>8.8022129932004284E-2</v>
      </c>
      <c r="F87" s="210"/>
      <c r="H87" s="263">
        <f>H86*Exchange_Rate/Dashboard!G3</f>
        <v>0.11708778899547308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8.5718607394352261E-2</v>
      </c>
      <c r="D89" s="210"/>
      <c r="E89" s="262">
        <f>E88*Exchange_Rate/Dashboard!G3</f>
        <v>6.8574885915481817E-2</v>
      </c>
      <c r="F89" s="210"/>
      <c r="H89" s="262">
        <f>H88*Exchange_Rate/Dashboard!G3</f>
        <v>8.5718607394352261E-2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10.494371057861523</v>
      </c>
      <c r="H93" s="87" t="s">
        <v>209</v>
      </c>
      <c r="I93" s="144">
        <f>FV(H87,D93,0,-(H86/C93))*Exchange_Rate</f>
        <v>15.926634962811296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7.4707775868552311</v>
      </c>
      <c r="H94" s="87" t="s">
        <v>210</v>
      </c>
      <c r="I94" s="144">
        <f>FV(H89,D93,0,-(H88/C93))*Exchange_Rate</f>
        <v>10.112008128442115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1449224.5943979407</v>
      </c>
      <c r="D97" s="214"/>
      <c r="E97" s="123">
        <f>PV(C94,D93,0,-F93)</f>
        <v>5.217557141556453</v>
      </c>
      <c r="F97" s="214"/>
      <c r="H97" s="123">
        <f>PV(C94,D93,0,-I93)</f>
        <v>7.9183523750981202</v>
      </c>
      <c r="I97" s="123">
        <f>PV(C93,D93,0,-I93)</f>
        <v>11.249937233269256</v>
      </c>
      <c r="K97" s="24"/>
    </row>
    <row r="98" spans="2:11" ht="15" customHeight="1" x14ac:dyDescent="0.4">
      <c r="B98" s="28" t="s">
        <v>144</v>
      </c>
      <c r="C98" s="91">
        <f>E53*Exchange_Rate</f>
        <v>201884.82034361362</v>
      </c>
      <c r="D98" s="214"/>
      <c r="E98" s="214"/>
      <c r="F98" s="214"/>
      <c r="H98" s="123">
        <f>C98*Data!$C$4/Common_Shares</f>
        <v>1.1030692915670697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1247339.774054327</v>
      </c>
      <c r="D100" s="109">
        <f>MIN(F100*(1-C94),E100)</f>
        <v>4.1144878499893833</v>
      </c>
      <c r="E100" s="109">
        <f>MAX(E97-H98+E99,0)</f>
        <v>4.1144878499893833</v>
      </c>
      <c r="F100" s="109">
        <f>(E100+H100)/2</f>
        <v>5.4648854667602169</v>
      </c>
      <c r="H100" s="109">
        <f>MAX(C100*Data!$C$4/Common_Shares,0)</f>
        <v>6.8152830835310514</v>
      </c>
      <c r="I100" s="109">
        <f>MAX(I97-H98+H99,0)</f>
        <v>10.146867941702187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920129.76455532736</v>
      </c>
      <c r="D103" s="109">
        <f>MIN(F103*(1-C94),E103)</f>
        <v>3.71429681077232</v>
      </c>
      <c r="E103" s="123">
        <f>PV(C94,D93,0,-F94)</f>
        <v>3.71429681077232</v>
      </c>
      <c r="F103" s="109">
        <f>(E103+H103)/2</f>
        <v>4.3708759996904707</v>
      </c>
      <c r="H103" s="123">
        <f>PV(C94,D93,0,-I94)</f>
        <v>5.027455188608621</v>
      </c>
      <c r="I103" s="109">
        <f>PV(C93,D93,0,-I94)</f>
        <v>7.1427176558582977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716415.9118695833</v>
      </c>
      <c r="D106" s="109">
        <f>(D100+D103)/2</f>
        <v>3.9143923303808519</v>
      </c>
      <c r="E106" s="123">
        <f>(E100+E103)/2</f>
        <v>3.9143923303808519</v>
      </c>
      <c r="F106" s="109">
        <f>(F100+F103)/2</f>
        <v>4.9178807332253438</v>
      </c>
      <c r="H106" s="123">
        <f>(H100+H103)/2</f>
        <v>5.9213691360698366</v>
      </c>
      <c r="I106" s="123">
        <f>(I100+I103)/2</f>
        <v>8.6447927987802426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