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8044B8-F5B7-4FCF-86FB-ED1466ACAF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<sst xmlns="http://schemas.openxmlformats.org/spreadsheetml/2006/main" count="390" uniqueCount="269">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</sst>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6.3835417940503084E-2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1.68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3838.7730326399997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0.42194918686280064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-24.345071786789248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6.3835417940503084E-2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0.8577099350563635</v>
      </c>
      <c r="D29" s="129">
        <f>G29*(1+G20)</f>
        <v>1.6486733971833769</v>
      </c>
      <c r="E29" s="87"/>
      <c r="F29" s="131">
        <f>IF(Fin_Analysis!C108="Profit",Fin_Analysis!F100,IF(Fin_Analysis!C108="Dividend",Fin_Analysis!F103,Fin_Analysis!F106))</f>
        <v>1.0090705118310159</v>
      </c>
      <c r="G29" s="273">
        <f>IF(Fin_Analysis!C108="Profit",Fin_Analysis!I100,IF(Fin_Analysis!C108="Dividend",Fin_Analysis!I103,Fin_Analysis!I106))</f>
        <v>1.4336290410290236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6274166.5030213064</v>
      </c>
      <c r="E6" s="56">
        <f>1-D6/D3</f>
        <v>0.26040367131093023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2.9447191057193596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-4.1076075222035116E-2</v>
      </c>
      <c r="D87" s="210"/>
      <c r="E87" s="263">
        <f>E86*Exchange_Rate/Dashboard!G3</f>
        <v>-4.1076075222035116E-2</v>
      </c>
      <c r="F87" s="210"/>
      <c r="H87" s="263">
        <f>H86*Exchange_Rate/Dashboard!G3</f>
        <v>-4.1076075222035116E-2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6.3835417940503084E-2</v>
      </c>
      <c r="D89" s="210"/>
      <c r="E89" s="262">
        <f>E88*Exchange_Rate/Dashboard!G3</f>
        <v>6.3835417940503084E-2</v>
      </c>
      <c r="F89" s="210"/>
      <c r="H89" s="262">
        <f>H88*Exchange_Rate/Dashboard!G3</f>
        <v>6.3835417940503084E-2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-0.7771171564463627</v>
      </c>
      <c r="H93" s="87" t="s">
        <v>209</v>
      </c>
      <c r="I93" s="144">
        <f>FV(H87,D93,0,-(H86/C93))*Exchange_Rate</f>
        <v>-0.7771171564463627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2.0296012266656169</v>
      </c>
      <c r="H94" s="87" t="s">
        <v>210</v>
      </c>
      <c r="I94" s="144">
        <f>FV(H89,D93,0,-(H88/C93))*Exchange_Rate</f>
        <v>2.0296012266656169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-882836.84232258925</v>
      </c>
      <c r="D97" s="214"/>
      <c r="E97" s="123">
        <f>PV(C94,D93,0,-F93)</f>
        <v>-0.38636457078629299</v>
      </c>
      <c r="F97" s="214"/>
      <c r="H97" s="123">
        <f>PV(C94,D93,0,-I93)</f>
        <v>-0.38636457078629299</v>
      </c>
      <c r="I97" s="123">
        <f>PV(C93,D93,0,-I93)</f>
        <v>-0.54892444344533875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5067880.1695170999</v>
      </c>
      <c r="D99" s="215"/>
      <c r="E99" s="146">
        <f>IF(H99&gt;0,H99*(1-C94),H99*(1+C94))</f>
        <v>1.8852203088166002</v>
      </c>
      <c r="F99" s="215"/>
      <c r="H99" s="146">
        <f>C99*Data!$C$4/Common_Shares</f>
        <v>2.2179062456665886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4185043.3271945105</v>
      </c>
      <c r="D100" s="109">
        <f>MIN(F100*(1-C94),E100)</f>
        <v>1.4154189004870064</v>
      </c>
      <c r="E100" s="109">
        <f>MAX(E97-H98+E99,0)</f>
        <v>1.4988557380303071</v>
      </c>
      <c r="F100" s="109">
        <f>(E100+H100)/2</f>
        <v>1.6651987064553015</v>
      </c>
      <c r="H100" s="109">
        <f>MAX(C100*Data!$C$4/Common_Shares,0)</f>
        <v>1.8315416748802957</v>
      </c>
      <c r="I100" s="109">
        <f>MAX(I97-H98+H99,0)</f>
        <v>1.6689818022212499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2305709.9219340151</v>
      </c>
      <c r="D103" s="109">
        <f>MIN(F103*(1-C94),E103)</f>
        <v>0.8577099350563635</v>
      </c>
      <c r="E103" s="123">
        <f>PV(C94,D93,0,-F94)</f>
        <v>1.0090705118310159</v>
      </c>
      <c r="F103" s="109">
        <f>(E103+H103)/2</f>
        <v>1.0090705118310159</v>
      </c>
      <c r="H103" s="123">
        <f>PV(C94,D93,0,-I94)</f>
        <v>1.0090705118310159</v>
      </c>
      <c r="I103" s="109">
        <f>PV(C93,D93,0,-I94)</f>
        <v>1.4336290410290236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2865285.6118504801</v>
      </c>
      <c r="D106" s="109">
        <f>(D100+D103)/2</f>
        <v>1.1365644177716849</v>
      </c>
      <c r="E106" s="123">
        <f>(E100+E103)/2</f>
        <v>1.2539631249306615</v>
      </c>
      <c r="F106" s="109">
        <f>(F100+F103)/2</f>
        <v>1.3371346091431588</v>
      </c>
      <c r="H106" s="123">
        <f>(H100+H103)/2</f>
        <v>1.4203060933556557</v>
      </c>
      <c r="I106" s="123">
        <f>(I100+I103)/2</f>
        <v>1.5513054216251367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