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47581C-6B09-4632-B8E2-F3B9EA636C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8" i="4" l="1"/>
  <c r="E98" i="4"/>
  <c r="E91" i="4"/>
  <c r="F91" i="4"/>
  <c r="M12" i="2"/>
  <c r="F93" i="4" l="1"/>
  <c r="F95" i="4"/>
  <c r="E95" i="4"/>
  <c r="E93" i="4"/>
  <c r="E92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J12" i="2" l="1"/>
  <c r="I12" i="2"/>
  <c r="K12" i="2"/>
  <c r="L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J52" i="2" l="1"/>
  <c r="E52" i="2"/>
  <c r="G52" i="2"/>
  <c r="F52" i="2"/>
  <c r="H52" i="2"/>
  <c r="I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K15" i="2" l="1"/>
  <c r="L22" i="2"/>
  <c r="J15" i="2"/>
  <c r="K22" i="2"/>
  <c r="H103" i="3"/>
  <c r="I103" i="3"/>
  <c r="D93" i="4"/>
  <c r="D97" i="4"/>
  <c r="F97" i="4" s="1"/>
  <c r="D92" i="4"/>
  <c r="F92" i="4" s="1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<sst xmlns="http://schemas.openxmlformats.org/spreadsheetml/2006/main" count="391" uniqueCount="274">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</sst>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270</v>
      </c>
      <c r="D18" s="24"/>
    </row>
    <row r="19" spans="2:13" ht="13.9" x14ac:dyDescent="0.4">
      <c r="B19" s="240" t="s">
        <v>239</v>
      </c>
      <c r="C19" s="242" t="s">
        <v>271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272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8.3968037086007474E-2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5.73</v>
      </c>
      <c r="H3" s="134" t="s">
        <v>273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1048710.2028971401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0.58447754487345682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8.7186551594194945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8.3968037086007474E-2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4.5069781113569043</v>
      </c>
      <c r="D29" s="129">
        <f>G29*(1+G20)</f>
        <v>11.717600652765711</v>
      </c>
      <c r="E29" s="87"/>
      <c r="F29" s="131">
        <f>IF(Fin_Analysis!C108="Profit",Fin_Analysis!F100,IF(Fin_Analysis!C108="Dividend",Fin_Analysis!F103,Fin_Analysis!F106))</f>
        <v>5.9477001460306234</v>
      </c>
      <c r="G29" s="274">
        <f>IF(Fin_Analysis!C108="Profit",Fin_Analysis!I100,IF(Fin_Analysis!C108="Dividend",Fin_Analysis!I103,Fin_Analysis!I106))</f>
        <v>10.189217958926706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5.743902171769192E-2</v>
      </c>
      <c r="D52" s="153">
        <f t="shared" ref="D52:M52" si="43">IF(E6="","",D16/(D6-E6))</f>
        <v>7.400074901811407E-2</v>
      </c>
      <c r="E52" s="153">
        <f t="shared" si="43"/>
        <v>4.0582619288683681E-2</v>
      </c>
      <c r="F52" s="153">
        <f t="shared" si="43"/>
        <v>0.12301749306144014</v>
      </c>
      <c r="G52" s="153">
        <f t="shared" si="43"/>
        <v>-0.2036637627223773</v>
      </c>
      <c r="H52" s="153">
        <f t="shared" si="43"/>
        <v>-6.7846837713483581E-3</v>
      </c>
      <c r="I52" s="153">
        <f t="shared" si="43"/>
        <v>-0.16170451668851366</v>
      </c>
      <c r="J52" s="153">
        <f t="shared" si="43"/>
        <v>5.5001151808339095E-2</v>
      </c>
      <c r="K52" s="153">
        <f t="shared" si="43"/>
        <v>7.9582590478786946E-3</v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0.39379589689979072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1.3453793007048864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0.13393085739941596</v>
      </c>
      <c r="D56" s="153">
        <f t="shared" si="46"/>
        <v>0.11087087354835834</v>
      </c>
      <c r="E56" s="153">
        <f t="shared" si="46"/>
        <v>0.37504987618040286</v>
      </c>
      <c r="F56" s="153">
        <f t="shared" si="46"/>
        <v>-0.6025758482051593</v>
      </c>
      <c r="G56" s="153">
        <f t="shared" si="46"/>
        <v>-3.8930994750992189</v>
      </c>
      <c r="H56" s="153">
        <f t="shared" si="46"/>
        <v>0.36862117270362221</v>
      </c>
      <c r="I56" s="153">
        <f t="shared" si="46"/>
        <v>0.44722652618531145</v>
      </c>
      <c r="J56" s="153">
        <f t="shared" si="46"/>
        <v>-0.62230436223746732</v>
      </c>
      <c r="K56" s="153">
        <f t="shared" si="46"/>
        <v>0.9538030424339472</v>
      </c>
      <c r="L56" s="153">
        <f t="shared" si="46"/>
        <v>1.8302229197832098</v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0.93822569459464367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-694833.03710684774</v>
      </c>
      <c r="E6" s="56">
        <f>1-D6/D3</f>
        <v>1.4140462979876374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0.13738236902620307</v>
      </c>
      <c r="D87" s="209"/>
      <c r="E87" s="262">
        <f>E86*Exchange_Rate/Dashboard!G3</f>
        <v>8.6224516417037336E-2</v>
      </c>
      <c r="F87" s="209"/>
      <c r="H87" s="262">
        <f>H86*Exchange_Rate/Dashboard!G3</f>
        <v>0.11469658814520449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8.3968037086007474E-2</v>
      </c>
      <c r="D89" s="209"/>
      <c r="E89" s="261">
        <f>E88*Exchange_Rate/Dashboard!G3</f>
        <v>6.7174429668805991E-2</v>
      </c>
      <c r="F89" s="209"/>
      <c r="H89" s="261">
        <f>H88*Exchange_Rate/Dashboard!G3</f>
        <v>8.3968037086007474E-2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11.277102045098632</v>
      </c>
      <c r="H93" s="87" t="s">
        <v>209</v>
      </c>
      <c r="I93" s="144">
        <f>FV(H87,D93,0,-(H86/(C93-D94)))*Exchange_Rate</f>
        <v>17.072715284359848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8.0417354229925362</v>
      </c>
      <c r="H94" s="87" t="s">
        <v>210</v>
      </c>
      <c r="I94" s="144">
        <f>FV(H89,D93,0,-(H88/(C93-D94)))*Exchange_Rate</f>
        <v>10.868387693955967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1553510.7661487174</v>
      </c>
      <c r="D97" s="213"/>
      <c r="E97" s="123">
        <f>PV(C94,D93,0,-F93)</f>
        <v>5.6067127784078057</v>
      </c>
      <c r="F97" s="213"/>
      <c r="H97" s="123">
        <f>PV(C94,D93,0,-I93)</f>
        <v>8.4881568477552438</v>
      </c>
      <c r="I97" s="123">
        <f>PV(C93,D93,0,-I93)</f>
        <v>11.288952625977608</v>
      </c>
      <c r="K97" s="24"/>
    </row>
    <row r="98" spans="2:11" ht="15" customHeight="1" x14ac:dyDescent="0.4">
      <c r="B98" s="28" t="s">
        <v>144</v>
      </c>
      <c r="C98" s="91">
        <f>-E53*Exchange_Rate</f>
        <v>-201274.51410400867</v>
      </c>
      <c r="D98" s="213"/>
      <c r="E98" s="213"/>
      <c r="F98" s="213"/>
      <c r="H98" s="123">
        <f>C98*Data!$C$4/Common_Shares</f>
        <v>-1.0997346670509016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1352236.2520447087</v>
      </c>
      <c r="D100" s="109">
        <f>MIN(F100*(1-C94),E100)</f>
        <v>4.5069781113569043</v>
      </c>
      <c r="E100" s="109">
        <f>MAX(E97+H98+E99,0)</f>
        <v>4.5069781113569043</v>
      </c>
      <c r="F100" s="109">
        <f>(E100+H100)/2</f>
        <v>5.9477001460306234</v>
      </c>
      <c r="H100" s="109">
        <f>MAX(C100*Data!$C$4/Common_Shares,0)</f>
        <v>7.3884221807043433</v>
      </c>
      <c r="I100" s="109">
        <f>MAX(I97+H98+H99,0)</f>
        <v>10.189217958926706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988955.59446869243</v>
      </c>
      <c r="D103" s="109">
        <f>MIN(F103*(1-C94),E103)</f>
        <v>3.9957111420336004</v>
      </c>
      <c r="E103" s="123">
        <f>PV(C94,D93,0,-F94)</f>
        <v>3.9981637637360414</v>
      </c>
      <c r="F103" s="109">
        <f>(E103+H103)/2</f>
        <v>4.7008366376865887</v>
      </c>
      <c r="H103" s="123">
        <f>PV(C94,D93,0,-I94)</f>
        <v>5.4035095116371368</v>
      </c>
      <c r="I103" s="109">
        <f>PV(C93,D93,0,-I94)</f>
        <v>7.1864792304141885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778309.69123016438</v>
      </c>
      <c r="D106" s="109">
        <f>(D100+D103)/2</f>
        <v>4.2513446266952526</v>
      </c>
      <c r="E106" s="123">
        <f>(E100+E103)/2</f>
        <v>4.2525709375464729</v>
      </c>
      <c r="F106" s="109">
        <f>(F100+F103)/2</f>
        <v>5.324268391858606</v>
      </c>
      <c r="H106" s="123">
        <f>(H100+H103)/2</f>
        <v>6.39596584617074</v>
      </c>
      <c r="I106" s="123">
        <f>(I100+I103)/2</f>
        <v>8.6878485946704469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