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7EC6E5-C479-4E20-8690-FDEB5C57CD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95" i="4" l="1"/>
  <c r="F95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D52" i="2"/>
  <c r="G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<sst xmlns="http://schemas.openxmlformats.org/spreadsheetml/2006/main" count="391" uniqueCount="273">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</sst>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0.10307904660855768</v>
      </c>
      <c r="D45" s="152">
        <f>IF(D44="","",D44*Exchange_Rate/Dashboard!$G$3)</f>
        <v>3.6523854091802005E-2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256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109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3.87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8977.8714431399985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3.6534604450711924E-2</v>
      </c>
      <c r="F23" s="140" t="s">
        <v>188</v>
      </c>
      <c r="G23" s="177">
        <f>G3/(Data!C36*Data!C4/Common_Shares*Exchange_Rate)</f>
        <v>1.2386248464268006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259</v>
      </c>
      <c r="G24" s="268">
        <f>G3/(Fin_Analysis!H86*G7)</f>
        <v>11.371754561408682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0.50016774928512098</v>
      </c>
    </row>
    <row r="26" spans="1:8" ht="15.75" customHeight="1" x14ac:dyDescent="0.4">
      <c r="B26" s="138" t="s">
        <v>173</v>
      </c>
      <c r="C26" s="171">
        <f>Fin_Analysis!I83</f>
        <v>0.37462639998772207</v>
      </c>
      <c r="F26" s="141" t="s">
        <v>193</v>
      </c>
      <c r="G26" s="178">
        <f>Fin_Analysis!H88*Exchange_Rate/G3</f>
        <v>4.3983340177117088E-2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2.4492418944788112</v>
      </c>
      <c r="D29" s="129">
        <f>G29*(1+G20)</f>
        <v>4.429928556177825</v>
      </c>
      <c r="E29" s="87"/>
      <c r="F29" s="131">
        <f>IF(Fin_Analysis!C108="Profit",Fin_Analysis!F100,IF(Fin_Analysis!C108="Dividend",Fin_Analysis!F103,Fin_Analysis!F106))</f>
        <v>2.8814610523280133</v>
      </c>
      <c r="G29" s="274">
        <f>IF(Fin_Analysis!C108="Profit",Fin_Analysis!I100,IF(Fin_Analysis!C108="Dividend",Fin_Analysis!I103,Fin_Analysis!I106))</f>
        <v>3.8521117879807178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0.21037109747306657</v>
      </c>
      <c r="D52" s="153">
        <f t="shared" ref="D52:M52" si="43">IF(E6="","",D16/(D6-E6))</f>
        <v>-0.27072013072064943</v>
      </c>
      <c r="E52" s="153">
        <f t="shared" si="43"/>
        <v>9.8550463754670428E-2</v>
      </c>
      <c r="F52" s="153">
        <f t="shared" si="43"/>
        <v>1.0790219955675238</v>
      </c>
      <c r="G52" s="153">
        <f t="shared" si="43"/>
        <v>0.43273867770668673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0.23041010677016285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3.1253593911711373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8.3165478525897892E-3</v>
      </c>
      <c r="D56" s="153">
        <f t="shared" si="46"/>
        <v>7.2157016434163928E-3</v>
      </c>
      <c r="E56" s="153">
        <f t="shared" si="46"/>
        <v>9.4733071333505912E-3</v>
      </c>
      <c r="F56" s="153">
        <f t="shared" si="46"/>
        <v>1.4307623672695646E-2</v>
      </c>
      <c r="G56" s="153">
        <f t="shared" si="46"/>
        <v>2.2623480738800581E-2</v>
      </c>
      <c r="H56" s="153">
        <f t="shared" si="46"/>
        <v>1.7352821167386824E-2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3.6993214234084539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975513.49412237445</v>
      </c>
      <c r="E6" s="56">
        <f>1-D6/D3</f>
        <v>0.85610165615448253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0.44960069409931963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1.2386248464268006</v>
      </c>
      <c r="E53" s="88">
        <f>IF(C53=0,0,MAX(C53,C53*Dashboard!G23))</f>
        <v>878581.37606745819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160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7.9389461763010996E-2</v>
      </c>
      <c r="D87" s="209"/>
      <c r="E87" s="262">
        <f>E86*Exchange_Rate/Dashboard!G3</f>
        <v>8.5589847588695742E-2</v>
      </c>
      <c r="F87" s="209"/>
      <c r="H87" s="262">
        <f>H86*Exchange_Rate/Dashboard!G3</f>
        <v>8.7937177556892718E-2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221</v>
      </c>
      <c r="C89" s="261">
        <f>C88*Exchange_Rate/Dashboard!G3</f>
        <v>0.10307904660855768</v>
      </c>
      <c r="D89" s="209"/>
      <c r="E89" s="261">
        <f>E88*Exchange_Rate/Dashboard!G3</f>
        <v>4.3983340177117088E-2</v>
      </c>
      <c r="F89" s="209"/>
      <c r="H89" s="261">
        <f>H88*Exchange_Rate/Dashboard!G3</f>
        <v>4.3983340177117088E-2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7.5383483279816579</v>
      </c>
      <c r="H93" s="87" t="s">
        <v>209</v>
      </c>
      <c r="I93" s="144">
        <f>FV(H87,D93,0,-(H86/(C93-D94)))*Exchange_Rate</f>
        <v>7.8291875078906346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3.1862594108890829</v>
      </c>
      <c r="H94" s="87" t="s">
        <v>210</v>
      </c>
      <c r="I94" s="144">
        <f>FV(H89,D93,0,-(H88/(C93-D94)))*Exchange_Rate</f>
        <v>3.1862594108890829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9030044.9052064884</v>
      </c>
      <c r="D97" s="213"/>
      <c r="E97" s="123">
        <f>PV(C94,D93,0,-F93)</f>
        <v>3.747891411247243</v>
      </c>
      <c r="F97" s="213"/>
      <c r="H97" s="123">
        <f>PV(C94,D93,0,-I93)</f>
        <v>3.8924898852112197</v>
      </c>
      <c r="I97" s="123">
        <f>PV(C93,D93,0,-I93)</f>
        <v>5.1768758164344355</v>
      </c>
      <c r="K97" s="24"/>
    </row>
    <row r="98" spans="2:11" ht="15" customHeight="1" x14ac:dyDescent="0.4">
      <c r="B98" s="28" t="s">
        <v>144</v>
      </c>
      <c r="C98" s="91">
        <f>-E53*Exchange_Rate</f>
        <v>-939373.06210821285</v>
      </c>
      <c r="D98" s="213"/>
      <c r="E98" s="213"/>
      <c r="F98" s="213"/>
      <c r="H98" s="123">
        <f>C98*Data!$C$4/Common_Shares</f>
        <v>-0.40492601986817001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1914886.5562305874</v>
      </c>
      <c r="D99" s="214"/>
      <c r="E99" s="145">
        <f>IF(H99&gt;0,H99*(1-C94),H99*(1+C94))</f>
        <v>0.70161611988035355</v>
      </c>
      <c r="F99" s="214"/>
      <c r="H99" s="145">
        <f>C99*Data!$C$4/Common_Shares</f>
        <v>0.82543072927100425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10005558.399328863</v>
      </c>
      <c r="D100" s="109">
        <f>MIN(F100*(1-C94),E100)</f>
        <v>3.5519698449962291</v>
      </c>
      <c r="E100" s="109">
        <f>MAX(E97+H98+E99,0)</f>
        <v>4.0445815112594268</v>
      </c>
      <c r="F100" s="109">
        <f>(E100+H100)/2</f>
        <v>4.1787880529367403</v>
      </c>
      <c r="H100" s="109">
        <f>MAX(C100*Data!$C$4/Common_Shares,0)</f>
        <v>4.3129945946140547</v>
      </c>
      <c r="I100" s="109">
        <f>MAX(I97+H98+H99,0)</f>
        <v>5.59738052583727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3674974.6421282291</v>
      </c>
      <c r="D103" s="109">
        <f>MIN(F103*(1-C94),E103)</f>
        <v>1.3465139439613936</v>
      </c>
      <c r="E103" s="123">
        <f>PV(C94,D93,0,-F94)</f>
        <v>1.5841340517192866</v>
      </c>
      <c r="F103" s="109">
        <f>(E103+H103)/2</f>
        <v>1.5841340517192866</v>
      </c>
      <c r="H103" s="123">
        <f>PV(C94,D93,0,-I94)</f>
        <v>1.5841340517192866</v>
      </c>
      <c r="I103" s="109">
        <f>PV(C93,D93,0,-I94)</f>
        <v>2.1068430501241662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6528925.6736982269</v>
      </c>
      <c r="D106" s="109">
        <f>(D100+D103)/2</f>
        <v>2.4492418944788112</v>
      </c>
      <c r="E106" s="123">
        <f>(E100+E103)/2</f>
        <v>2.8143577814893566</v>
      </c>
      <c r="F106" s="109">
        <f>(F100+F103)/2</f>
        <v>2.8814610523280133</v>
      </c>
      <c r="H106" s="123">
        <f>(H100+H103)/2</f>
        <v>2.9485643231666705</v>
      </c>
      <c r="I106" s="123">
        <f>(I100+I103)/2</f>
        <v>3.8521117879807178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