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637FF80-92A3-4594-BD1E-8C4FD07909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H82" i="3" s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<sst xmlns="http://schemas.openxmlformats.org/spreadsheetml/2006/main" count="391" uniqueCount="270">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</sst>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3.1716019649736266E-3</v>
      </c>
      <c r="D45" s="152">
        <f>IF(D44="","",D44*Exchange_Rate/Dashboard!$G$3)</f>
        <v>9.7812609341618381E-4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95.1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127713.89356499999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143.33250626964949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3.1716019649736266E-3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4.3820462206885678</v>
      </c>
      <c r="D29" s="129">
        <f>G29*(1+G20)</f>
        <v>7.8848987912835682</v>
      </c>
      <c r="E29" s="87"/>
      <c r="F29" s="131">
        <f>IF(Fin_Analysis!C108="Profit",Fin_Analysis!F100,IF(Fin_Analysis!C108="Dividend",Fin_Analysis!F103,Fin_Analysis!F106))</f>
        <v>5.1553484949277264</v>
      </c>
      <c r="G29" s="274">
        <f>IF(Fin_Analysis!C108="Profit",Fin_Analysis!I100,IF(Fin_Analysis!C108="Dividend",Fin_Analysis!I103,Fin_Analysis!I106))</f>
        <v>6.8564337315509292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2.9102054432070305E-2</v>
      </c>
      <c r="D56" s="153">
        <f t="shared" si="46"/>
        <v>8.4097196033508959E-2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6.9767844435700693E-3</v>
      </c>
      <c r="D87" s="209"/>
      <c r="E87" s="262">
        <f>E86*Exchange_Rate/Dashboard!G3</f>
        <v>6.9767844435700693E-3</v>
      </c>
      <c r="F87" s="209"/>
      <c r="H87" s="262">
        <f>H86*Exchange_Rate/Dashboard!G3</f>
        <v>6.9767844435700693E-3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3.1716019649736266E-3</v>
      </c>
      <c r="D89" s="209"/>
      <c r="E89" s="261">
        <f>E88*Exchange_Rate/Dashboard!G3</f>
        <v>3.1716019649736266E-3</v>
      </c>
      <c r="F89" s="209"/>
      <c r="H89" s="261">
        <f>H88*Exchange_Rate/Dashboard!G3</f>
        <v>3.1716019649736266E-3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10.369247249340187</v>
      </c>
      <c r="H93" s="87" t="s">
        <v>209</v>
      </c>
      <c r="I93" s="144">
        <f>FV(H87,D93,0,-(H86/(C93-D94)))*Exchange_Rate</f>
        <v>10.369247249340187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4.62540174916911</v>
      </c>
      <c r="H94" s="87" t="s">
        <v>210</v>
      </c>
      <c r="I94" s="144">
        <f>FV(H89,D93,0,-(H88/(C93-D94)))*Exchange_Rate</f>
        <v>4.62540174916911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6923339.9471259993</v>
      </c>
      <c r="D97" s="213"/>
      <c r="E97" s="123">
        <f>PV(C94,D93,0,-F93)</f>
        <v>5.1553484949277264</v>
      </c>
      <c r="F97" s="213"/>
      <c r="H97" s="123">
        <f>PV(C94,D93,0,-I93)</f>
        <v>5.1553484949277264</v>
      </c>
      <c r="I97" s="123">
        <f>PV(C93,D93,0,-I93)</f>
        <v>6.8564337315509292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6923339.9471259993</v>
      </c>
      <c r="D100" s="109">
        <f>MIN(F100*(1-C94),E100)</f>
        <v>4.3820462206885678</v>
      </c>
      <c r="E100" s="109">
        <f>MAX(E97+H98+E99,0)</f>
        <v>5.1553484949277264</v>
      </c>
      <c r="F100" s="109">
        <f>(E100+H100)/2</f>
        <v>5.1553484949277264</v>
      </c>
      <c r="H100" s="109">
        <f>MAX(C100*Data!$C$4/Common_Shares,0)</f>
        <v>5.1553484949277264</v>
      </c>
      <c r="I100" s="109">
        <f>MAX(I97+H98+H99,0)</f>
        <v>6.8564337315509292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3088288.6608347264</v>
      </c>
      <c r="D103" s="109">
        <f>MIN(F103*(1-C94),E103)</f>
        <v>1.9546958199306628</v>
      </c>
      <c r="E103" s="123">
        <f>PV(C94,D93,0,-F94)</f>
        <v>2.2996421410948975</v>
      </c>
      <c r="F103" s="109">
        <f>(E103+H103)/2</f>
        <v>2.2996421410948975</v>
      </c>
      <c r="H103" s="123">
        <f>PV(C94,D93,0,-I94)</f>
        <v>2.2996421410948975</v>
      </c>
      <c r="I103" s="109">
        <f>PV(C93,D93,0,-I94)</f>
        <v>3.0584438592681602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5005814.3039803626</v>
      </c>
      <c r="D106" s="109">
        <f>(D100+D103)/2</f>
        <v>3.1683710203096154</v>
      </c>
      <c r="E106" s="123">
        <f>(E100+E103)/2</f>
        <v>3.7274953180113117</v>
      </c>
      <c r="F106" s="109">
        <f>(F100+F103)/2</f>
        <v>3.7274953180113117</v>
      </c>
      <c r="H106" s="123">
        <f>(H100+H103)/2</f>
        <v>3.7274953180113117</v>
      </c>
      <c r="I106" s="123">
        <f>(I100+I103)/2</f>
        <v>4.9574387954095442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