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1FE75C6-A553-4850-A851-C7A1E7A4E2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<sst xmlns="http://schemas.openxmlformats.org/spreadsheetml/2006/main" count="390" uniqueCount="268">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</sst>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8.3841463414634151E-2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4443.9145600000002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5.9335881460545279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8.3841463414634151E-2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4.5824394432307098</v>
      </c>
      <c r="D29" s="129">
        <f>G29*(1+G20)</f>
        <v>10.412604611370488</v>
      </c>
      <c r="E29" s="87"/>
      <c r="F29" s="131">
        <f>IF(Fin_Analysis!C108="Profit",Fin_Analysis!F100,IF(Fin_Analysis!C108="Dividend",Fin_Analysis!F103,Fin_Analysis!F106))</f>
        <v>5.3911052273302467</v>
      </c>
      <c r="G29" s="273">
        <f>IF(Fin_Analysis!C108="Profit",Fin_Analysis!I100,IF(Fin_Analysis!C108="Dividend",Fin_Analysis!I103,Fin_Analysis!I106))</f>
        <v>9.054438792496077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0.21066511008708505</v>
      </c>
      <c r="D87" s="210"/>
      <c r="E87" s="263">
        <f>E86*Exchange_Rate/Dashboard!G3</f>
        <v>0.14746557706095953</v>
      </c>
      <c r="F87" s="210"/>
      <c r="H87" s="263">
        <f>H86*Exchange_Rate/Dashboard!G3</f>
        <v>0.16853208806966802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8.3841463414634151E-2</v>
      </c>
      <c r="D89" s="210"/>
      <c r="E89" s="262">
        <f>E88*Exchange_Rate/Dashboard!G3</f>
        <v>6.7073170731707335E-2</v>
      </c>
      <c r="F89" s="210"/>
      <c r="H89" s="262">
        <f>H88*Exchange_Rate/Dashboard!G3</f>
        <v>8.3841463414634151E-2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29.157406274106016</v>
      </c>
      <c r="H93" s="87" t="s">
        <v>210</v>
      </c>
      <c r="I93" s="144">
        <f>FV(H87,D93,0,-(H86/C93))*Exchange_Rate</f>
        <v>36.49603789493397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9.2231600308499946</v>
      </c>
      <c r="H94" s="87" t="s">
        <v>211</v>
      </c>
      <c r="I94" s="144">
        <f>FV(H89,D93,0,-(H88/C93))*Exchange_Rate</f>
        <v>12.463716464269027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12291881.879887903</v>
      </c>
      <c r="D97" s="214"/>
      <c r="E97" s="123">
        <f>PV(C94,D93,0,-F93)</f>
        <v>14.496384061125903</v>
      </c>
      <c r="F97" s="214"/>
      <c r="H97" s="123">
        <f>PV(C94,D93,0,-I93)</f>
        <v>18.144980971925943</v>
      </c>
      <c r="I97" s="123">
        <f>PV(C93,D93,0,-I93)</f>
        <v>26.51305027963642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12291881.879887903</v>
      </c>
      <c r="D100" s="109">
        <f>MIN(F100*(1-C94),E100)</f>
        <v>13.872580139047034</v>
      </c>
      <c r="E100" s="109">
        <f>MAX(E97-H98+E99,0)</f>
        <v>14.496384061125903</v>
      </c>
      <c r="F100" s="109">
        <f>(E100+H100)/2</f>
        <v>16.320682516525924</v>
      </c>
      <c r="H100" s="109">
        <f>MAX(C100*Data!$C$4/Common_Shares,0)</f>
        <v>18.144980971925943</v>
      </c>
      <c r="I100" s="109">
        <f>MAX(I97-H98+H99,0)</f>
        <v>26.51305027963642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4197785.2775211819</v>
      </c>
      <c r="D103" s="109">
        <f>MIN(F103*(1-C94),E103)</f>
        <v>4.5824394432307098</v>
      </c>
      <c r="E103" s="123">
        <f>PV(C94,D93,0,-F94)</f>
        <v>4.5855405932716753</v>
      </c>
      <c r="F103" s="109">
        <f>(E103+H103)/2</f>
        <v>5.3911052273302467</v>
      </c>
      <c r="H103" s="123">
        <f>PV(C94,D93,0,-I94)</f>
        <v>6.1966698613888189</v>
      </c>
      <c r="I103" s="109">
        <f>PV(C93,D93,0,-I94)</f>
        <v>9.054438792496077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6463295.9454649668</v>
      </c>
      <c r="D106" s="109">
        <f>(D100+D103)/2</f>
        <v>9.2275097911388713</v>
      </c>
      <c r="E106" s="123">
        <f>(E100+E103)/2</f>
        <v>9.5409623271987893</v>
      </c>
      <c r="F106" s="109">
        <f>(F100+F103)/2</f>
        <v>10.855893871928085</v>
      </c>
      <c r="H106" s="123">
        <f>(H100+H103)/2</f>
        <v>12.170825416657381</v>
      </c>
      <c r="I106" s="123">
        <f>(I100+I103)/2</f>
        <v>17.783744536066248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