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6278109-4745-40C2-97C3-CA400FD17B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7" i="4"/>
  <c r="F94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<sst xmlns="http://schemas.openxmlformats.org/spreadsheetml/2006/main" count="390" uniqueCount="268">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</sst>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244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245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259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248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9.1891891891891883E-2</v>
      </c>
      <c r="D45" s="153">
        <f>IF(D44="","",D44*Exchange_Rate/Dashboard!$G$3)</f>
        <v>7.4324324324324328E-2</v>
      </c>
      <c r="E45" s="153">
        <f>IF(E44="","",E44*Exchange_Rate/Dashboard!$G$3)</f>
        <v>7.4324324324324328E-2</v>
      </c>
      <c r="F45" s="153">
        <f>IF(F44="","",F44*Exchange_Rate/Dashboard!$G$3)</f>
        <v>6.7567567567567557E-2</v>
      </c>
      <c r="G45" s="153">
        <f>IF(G44="","",G44*Exchange_Rate/Dashboard!$G$3)</f>
        <v>6.7567567567567557E-2</v>
      </c>
      <c r="H45" s="153">
        <f>IF(H44="","",H44*Exchange_Rate/Dashboard!$G$3)</f>
        <v>7.7702702702702686E-2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14.8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六福珠宝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8689.1961800000008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212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0.67547147684162301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262</v>
      </c>
      <c r="G24" s="269">
        <f>G3/(Fin_Analysis!H86*G7)</f>
        <v>10.343819156289834</v>
      </c>
    </row>
    <row r="25" spans="1:8" ht="15.75" customHeight="1" x14ac:dyDescent="0.4">
      <c r="B25" s="137" t="s">
        <v>246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194</v>
      </c>
      <c r="G26" s="179">
        <f>Fin_Analysis!H88*Exchange_Rate/G3</f>
        <v>7.4324324324324328E-2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261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12.41356664000493</v>
      </c>
      <c r="D29" s="129">
        <f>G29*(1+G20)</f>
        <v>28.629685811733218</v>
      </c>
      <c r="E29" s="87"/>
      <c r="F29" s="131">
        <f>IF(Fin_Analysis!C108="Profit",Fin_Analysis!F100,IF(Fin_Analysis!C108="Dividend",Fin_Analysis!F103,Fin_Analysis!F106))</f>
        <v>14.711912985787608</v>
      </c>
      <c r="G29" s="273">
        <f>IF(Fin_Analysis!C108="Profit",Fin_Analysis!I100,IF(Fin_Analysis!C108="Dividend",Fin_Analysis!I103,Fin_Analysis!I106))</f>
        <v>24.89537896672454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2034922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8.37903454954564E-2</v>
      </c>
      <c r="D87" s="210"/>
      <c r="E87" s="263">
        <f>E86*Exchange_Rate/Dashboard!G3</f>
        <v>7.7340872642145925E-2</v>
      </c>
      <c r="F87" s="210"/>
      <c r="H87" s="263">
        <f>H86*Exchange_Rate/Dashboard!G3</f>
        <v>9.6676090802682246E-2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222</v>
      </c>
      <c r="C89" s="262">
        <f>C88*Exchange_Rate/Dashboard!G3</f>
        <v>9.1891891891891883E-2</v>
      </c>
      <c r="D89" s="210"/>
      <c r="E89" s="262">
        <f>E88*Exchange_Rate/Dashboard!G3</f>
        <v>6.7567567567567557E-2</v>
      </c>
      <c r="F89" s="210"/>
      <c r="H89" s="262">
        <f>H88*Exchange_Rate/Dashboard!G3</f>
        <v>7.4324324324324328E-2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25.170539885682597</v>
      </c>
      <c r="H93" s="87" t="s">
        <v>210</v>
      </c>
      <c r="I93" s="144">
        <f>FV(H87,D93,0,-(H86/C93))*Exchange_Rate</f>
        <v>34.389727717182794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21.010332347487005</v>
      </c>
      <c r="H94" s="87" t="s">
        <v>211</v>
      </c>
      <c r="I94" s="144">
        <f>FV(H89,D93,0,-(H88/C93))*Exchange_Rate</f>
        <v>23.852054568185238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10038236.484100668</v>
      </c>
      <c r="D97" s="214"/>
      <c r="E97" s="123">
        <f>PV(C94,D93,0,-F93)</f>
        <v>12.514206846059064</v>
      </c>
      <c r="F97" s="214"/>
      <c r="H97" s="123">
        <f>PV(C94,D93,0,-I93)</f>
        <v>17.097772554226054</v>
      </c>
      <c r="I97" s="123">
        <f>PV(C93,D93,0,-I93)</f>
        <v>24.982892189380308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9986856.7841006685</v>
      </c>
      <c r="D100" s="109">
        <f>MIN(F100*(1-C94),E100)</f>
        <v>12.41356664000493</v>
      </c>
      <c r="E100" s="109">
        <f>MAX(E97-H98+E99,0)</f>
        <v>12.41356664000493</v>
      </c>
      <c r="F100" s="109">
        <f>(E100+H100)/2</f>
        <v>14.711912985787608</v>
      </c>
      <c r="H100" s="109">
        <f>MAX(C100*Data!$C$4/Common_Shares,0)</f>
        <v>17.010259331570285</v>
      </c>
      <c r="I100" s="109">
        <f>MAX(I97-H98+H99,0)</f>
        <v>24.89537896672454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6962328.0055074338</v>
      </c>
      <c r="D103" s="109">
        <f>MIN(F103*(1-C94),E103)</f>
        <v>9.4794274023796223</v>
      </c>
      <c r="E103" s="123">
        <f>PV(C94,D93,0,-F94)</f>
        <v>10.445848444055644</v>
      </c>
      <c r="F103" s="109">
        <f>(E103+H103)/2</f>
        <v>11.15226753221132</v>
      </c>
      <c r="H103" s="123">
        <f>PV(C94,D93,0,-I94)</f>
        <v>11.858686620366997</v>
      </c>
      <c r="I103" s="109">
        <f>PV(C93,D93,0,-I94)</f>
        <v>17.32765413767584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6710471.0211301865</v>
      </c>
      <c r="D106" s="109">
        <f>(D100+D103)/2</f>
        <v>10.946497021192275</v>
      </c>
      <c r="E106" s="123">
        <f>(E100+E103)/2</f>
        <v>11.429707542030286</v>
      </c>
      <c r="F106" s="109">
        <f>(F100+F103)/2</f>
        <v>12.932090258999464</v>
      </c>
      <c r="H106" s="123">
        <f>(H100+H103)/2</f>
        <v>14.434472975968642</v>
      </c>
      <c r="I106" s="123">
        <f>(I100+I103)/2</f>
        <v>21.11151655220019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