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8071EA-02E0-4BB8-9979-93706EE31C5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3" i="4" l="1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<sst xmlns="http://schemas.openxmlformats.org/spreadsheetml/2006/main" count="390" uniqueCount="270">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</sst>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8.5723936875378909E-2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5.63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1030408.10511534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0.57250557957014148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8.5400692787887174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8.5723936875378909E-2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4.1148748945728748</v>
      </c>
      <c r="D29" s="129">
        <f>G29*(1+G20)</f>
        <v>11.670045221290758</v>
      </c>
      <c r="E29" s="87"/>
      <c r="F29" s="131">
        <f>IF(Fin_Analysis!C108="Profit",Fin_Analysis!F100,IF(Fin_Analysis!C108="Dividend",Fin_Analysis!F103,Fin_Analysis!F106))</f>
        <v>5.4654198716638938</v>
      </c>
      <c r="G29" s="273">
        <f>IF(Fin_Analysis!C108="Profit",Fin_Analysis!I100,IF(Fin_Analysis!C108="Dividend",Fin_Analysis!I103,Fin_Analysis!I106))</f>
        <v>10.147865409818051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-696983.24720800715</v>
      </c>
      <c r="E6" s="56">
        <f>1-D6/D3</f>
        <v>1.4153275936151275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0.14025524400587383</v>
      </c>
      <c r="D87" s="210"/>
      <c r="E87" s="263">
        <f>E86*Exchange_Rate/Dashboard!G3</f>
        <v>8.8027602632572532E-2</v>
      </c>
      <c r="F87" s="210"/>
      <c r="H87" s="263">
        <f>H86*Exchange_Rate/Dashboard!G3</f>
        <v>0.11709506882850899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8.5723936875378909E-2</v>
      </c>
      <c r="D89" s="210"/>
      <c r="E89" s="262">
        <f>E88*Exchange_Rate/Dashboard!G3</f>
        <v>6.8579149500303124E-2</v>
      </c>
      <c r="F89" s="210"/>
      <c r="H89" s="262">
        <f>H88*Exchange_Rate/Dashboard!G3</f>
        <v>8.5723936875378909E-2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10.495287486447079</v>
      </c>
      <c r="H93" s="87" t="s">
        <v>209</v>
      </c>
      <c r="I93" s="144">
        <f>FV(H87,D93,0,-(H86/C93))*Exchange_Rate</f>
        <v>15.928144179875162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7.4713911275115352</v>
      </c>
      <c r="H94" s="87" t="s">
        <v>210</v>
      </c>
      <c r="I94" s="144">
        <f>FV(H89,D93,0,-(H88/C93))*Exchange_Rate</f>
        <v>10.112885036485498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1449361.9237517149</v>
      </c>
      <c r="D97" s="214"/>
      <c r="E97" s="123">
        <f>PV(C94,D93,0,-F93)</f>
        <v>5.2180127685287534</v>
      </c>
      <c r="F97" s="214"/>
      <c r="H97" s="123">
        <f>PV(C94,D93,0,-I93)</f>
        <v>7.9191027227107895</v>
      </c>
      <c r="I97" s="123">
        <f>PV(C93,D93,0,-I93)</f>
        <v>11.25100328377393</v>
      </c>
      <c r="K97" s="24"/>
    </row>
    <row r="98" spans="2:11" ht="15" customHeight="1" x14ac:dyDescent="0.4">
      <c r="B98" s="28" t="s">
        <v>144</v>
      </c>
      <c r="C98" s="91">
        <f>E53*Exchange_Rate</f>
        <v>201897.37235947451</v>
      </c>
      <c r="D98" s="214"/>
      <c r="E98" s="214"/>
      <c r="F98" s="214"/>
      <c r="H98" s="123">
        <f>C98*Data!$C$4/Common_Shares</f>
        <v>1.1031378739558786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1247464.5513922404</v>
      </c>
      <c r="D100" s="109">
        <f>MIN(F100*(1-C94),E100)</f>
        <v>4.1148748945728748</v>
      </c>
      <c r="E100" s="109">
        <f>MAX(E97-H98+E99,0)</f>
        <v>4.1148748945728748</v>
      </c>
      <c r="F100" s="109">
        <f>(E100+H100)/2</f>
        <v>5.4654198716638938</v>
      </c>
      <c r="H100" s="109">
        <f>MAX(C100*Data!$C$4/Common_Shares,0)</f>
        <v>6.8159648487549118</v>
      </c>
      <c r="I100" s="109">
        <f>MAX(I97-H98+H99,0)</f>
        <v>10.147865409818051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920209.55772610474</v>
      </c>
      <c r="D103" s="109">
        <f>MIN(F103*(1-C94),E103)</f>
        <v>3.7146018489127943</v>
      </c>
      <c r="E103" s="123">
        <f>PV(C94,D93,0,-F94)</f>
        <v>3.7146018489127943</v>
      </c>
      <c r="F103" s="109">
        <f>(E103+H103)/2</f>
        <v>4.3712465078997909</v>
      </c>
      <c r="H103" s="123">
        <f>PV(C94,D93,0,-I94)</f>
        <v>5.0278911668867865</v>
      </c>
      <c r="I103" s="109">
        <f>PV(C93,D93,0,-I94)</f>
        <v>7.143337068588635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716479.24469801877</v>
      </c>
      <c r="D106" s="109">
        <f>(D100+D103)/2</f>
        <v>3.9147383717428346</v>
      </c>
      <c r="E106" s="123">
        <f>(E100+E103)/2</f>
        <v>3.9147383717428346</v>
      </c>
      <c r="F106" s="109">
        <f>(F100+F103)/2</f>
        <v>4.9183331897818423</v>
      </c>
      <c r="H106" s="123">
        <f>(H100+H103)/2</f>
        <v>5.9219280078208492</v>
      </c>
      <c r="I106" s="123">
        <f>(I100+I103)/2</f>
        <v>8.6456012392033426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