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CFBDE6C-7EBB-4B7C-A5F7-37324C83FF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<sst xmlns="http://schemas.openxmlformats.org/spreadsheetml/2006/main" count="390" uniqueCount="266">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</sst>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168366700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264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6181.HK</v>
      </c>
      <c r="D3" s="277"/>
      <c r="E3" s="87"/>
      <c r="F3" s="3" t="s">
        <v>1</v>
      </c>
      <c r="G3" s="132">
        <v>205.2</v>
      </c>
      <c r="H3" s="134" t="s">
        <v>265</v>
      </c>
    </row>
    <row r="4" spans="1:10" ht="15.75" customHeight="1" x14ac:dyDescent="0.4">
      <c r="B4" s="35" t="s">
        <v>195</v>
      </c>
      <c r="C4" s="278" t="str">
        <f>Inputs!C5</f>
        <v>老鋪黃金</v>
      </c>
      <c r="D4" s="279"/>
      <c r="E4" s="87"/>
      <c r="F4" s="3" t="s">
        <v>2</v>
      </c>
      <c r="G4" s="282">
        <f>Inputs!C10</f>
        <v>168366700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34548.846839999998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0.58108816177312361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5.7183940942846252E-3</v>
      </c>
      <c r="F24" s="140" t="s">
        <v>260</v>
      </c>
      <c r="G24" s="269">
        <f>G3/(Fin_Analysis!H86*G7)</f>
        <v>77.23115220981424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0.17490983040442024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95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160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1.2948142962871967E-2</v>
      </c>
      <c r="D87" s="210"/>
      <c r="E87" s="263">
        <f>E86*Exchange_Rate/Dashboard!G3</f>
        <v>1.2948142962871967E-2</v>
      </c>
      <c r="F87" s="210"/>
      <c r="H87" s="263">
        <f>H86*Exchange_Rate/Dashboard!G3</f>
        <v>1.2948142962871967E-2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42.931589658298968</v>
      </c>
      <c r="H93" s="87" t="s">
        <v>209</v>
      </c>
      <c r="I93" s="144">
        <f>FV(H87,D93,0,-(H86/C93))*Exchange_Rate</f>
        <v>42.931589658298968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3593717.7749647847</v>
      </c>
      <c r="D97" s="214"/>
      <c r="E97" s="123">
        <f>PV(C94,D93,0,-F93)</f>
        <v>21.344587587478905</v>
      </c>
      <c r="F97" s="214"/>
      <c r="H97" s="123">
        <f>PV(C94,D93,0,-I93)</f>
        <v>21.344587587478905</v>
      </c>
      <c r="I97" s="123">
        <f>PV(C93,D93,0,-I93)</f>
        <v>31.188245652090362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3593717.7749647847</v>
      </c>
      <c r="D100" s="109">
        <f>MIN(F100*(1-C94),E100)</f>
        <v>18.142899449357071</v>
      </c>
      <c r="E100" s="109">
        <f>MAX(E97-H98+E99,0)</f>
        <v>21.344587587478905</v>
      </c>
      <c r="F100" s="109">
        <f>(E100+H100)/2</f>
        <v>21.344587587478905</v>
      </c>
      <c r="H100" s="109">
        <f>MAX(C100*Data!$C$4/Common_Shares,0)</f>
        <v>21.344587587478905</v>
      </c>
      <c r="I100" s="109">
        <f>MAX(I97-H98+H99,0)</f>
        <v>31.188245652090362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1796858.8874823924</v>
      </c>
      <c r="D106" s="109">
        <f>(D100+D103)/2</f>
        <v>9.0714497246785353</v>
      </c>
      <c r="E106" s="123">
        <f>(E100+E103)/2</f>
        <v>10.672293793739453</v>
      </c>
      <c r="F106" s="109">
        <f>(F100+F103)/2</f>
        <v>10.672293793739453</v>
      </c>
      <c r="H106" s="123">
        <f>(H100+H103)/2</f>
        <v>10.672293793739453</v>
      </c>
      <c r="I106" s="123">
        <f>(I100+I103)/2</f>
        <v>15.594122826045181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