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003531-E68C-4AF4-BA27-A77D8948A2C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<sst xmlns="http://schemas.openxmlformats.org/spreadsheetml/2006/main" count="390" uniqueCount="267">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</sst>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6.5124072246125486E-2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1.94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2586.6669900000002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0.79668789543031726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39.918846569642795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6.5124072246125486E-2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1.2968545536321594</v>
      </c>
      <c r="D29" s="129">
        <f>G29*(1+G20)</f>
        <v>2.2047325977791195</v>
      </c>
      <c r="E29" s="87"/>
      <c r="F29" s="131">
        <f>IF(Fin_Analysis!C108="Profit",Fin_Analysis!F100,IF(Fin_Analysis!C108="Dividend",Fin_Analysis!F103,Fin_Analysis!F106))</f>
        <v>1.5257112395672463</v>
      </c>
      <c r="G29" s="273">
        <f>IF(Fin_Analysis!C108="Profit",Fin_Analysis!I100,IF(Fin_Analysis!C108="Dividend",Fin_Analysis!I103,Fin_Analysis!I106))</f>
        <v>1.9171587806774952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2127437.4291802845</v>
      </c>
      <c r="E6" s="56">
        <f>1-D6/D3</f>
        <v>0.29724736524250572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1.711259979283549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2.5050824007537158E-2</v>
      </c>
      <c r="D87" s="210"/>
      <c r="E87" s="263">
        <f>E86*Exchange_Rate/Dashboard!G3</f>
        <v>2.5050824007537158E-2</v>
      </c>
      <c r="F87" s="210"/>
      <c r="H87" s="263">
        <f>H86*Exchange_Rate/Dashboard!G3</f>
        <v>2.5050824007537158E-2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6.5124072246125486E-2</v>
      </c>
      <c r="D89" s="210"/>
      <c r="E89" s="262">
        <f>E88*Exchange_Rate/Dashboard!G3</f>
        <v>6.5124072246125486E-2</v>
      </c>
      <c r="F89" s="210"/>
      <c r="H89" s="262">
        <f>H88*Exchange_Rate/Dashboard!G3</f>
        <v>6.5124072246125486E-2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0.76386787317274796</v>
      </c>
      <c r="H93" s="87" t="s">
        <v>209</v>
      </c>
      <c r="I93" s="144">
        <f>FV(H87,D93,0,-(H86/C93))*Exchange_Rate</f>
        <v>0.76386787317274796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2.4055355699589396</v>
      </c>
      <c r="H94" s="87" t="s">
        <v>210</v>
      </c>
      <c r="I94" s="144">
        <f>FV(H89,D93,0,-(H88/C93))*Exchange_Rate</f>
        <v>2.4055355699589396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506369.84380725585</v>
      </c>
      <c r="D97" s="214"/>
      <c r="E97" s="123">
        <f>PV(C94,D93,0,-F93)</f>
        <v>0.37977733538327496</v>
      </c>
      <c r="F97" s="214"/>
      <c r="H97" s="123">
        <f>PV(C94,D93,0,-I93)</f>
        <v>0.37977733538327496</v>
      </c>
      <c r="I97" s="123">
        <f>PV(C93,D93,0,-I93)</f>
        <v>0.53956568024382068</v>
      </c>
      <c r="K97" s="24"/>
    </row>
    <row r="98" spans="2:11" ht="15" customHeight="1" x14ac:dyDescent="0.4">
      <c r="B98" s="28" t="s">
        <v>144</v>
      </c>
      <c r="C98" s="91">
        <f>E53*Exchange_Rate</f>
        <v>4279.2817795276642</v>
      </c>
      <c r="D98" s="214"/>
      <c r="E98" s="214"/>
      <c r="F98" s="214"/>
      <c r="H98" s="123">
        <f>C98*Data!$C$4/Common_Shares</f>
        <v>3.2094609334631314E-3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2131716.7109598122</v>
      </c>
      <c r="D99" s="215"/>
      <c r="E99" s="146">
        <f>IF(H99&gt;0,H99*(1-C94),H99*(1+C94))</f>
        <v>1.3589692333657259</v>
      </c>
      <c r="F99" s="215"/>
      <c r="H99" s="146">
        <f>C99*Data!$C$4/Common_Shares</f>
        <v>1.5987873333714424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2633807.2729875403</v>
      </c>
      <c r="D100" s="109">
        <f>MIN(F100*(1-C94),E100)</f>
        <v>1.5771292341456364</v>
      </c>
      <c r="E100" s="109">
        <f>MAX(E97-H98+E99,0)</f>
        <v>1.7355371078155377</v>
      </c>
      <c r="F100" s="109">
        <f>(E100+H100)/2</f>
        <v>1.8554461578183958</v>
      </c>
      <c r="H100" s="109">
        <f>MAX(C100*Data!$C$4/Common_Shares,0)</f>
        <v>1.9753552078212542</v>
      </c>
      <c r="I100" s="109">
        <f>MAX(I97-H98+H99,0)</f>
        <v>2.1351435526818001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1594635.2944175156</v>
      </c>
      <c r="D103" s="109">
        <f>MIN(F103*(1-C94),E103)</f>
        <v>1.0165798731186821</v>
      </c>
      <c r="E103" s="123">
        <f>PV(C94,D93,0,-F94)</f>
        <v>1.1959763213160965</v>
      </c>
      <c r="F103" s="109">
        <f>(E103+H103)/2</f>
        <v>1.1959763213160965</v>
      </c>
      <c r="H103" s="123">
        <f>PV(C94,D93,0,-I94)</f>
        <v>1.1959763213160965</v>
      </c>
      <c r="I103" s="109">
        <f>PV(C93,D93,0,-I94)</f>
        <v>1.6991740086731901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1954342.5303805417</v>
      </c>
      <c r="D106" s="109">
        <f>(D100+D103)/2</f>
        <v>1.2968545536321594</v>
      </c>
      <c r="E106" s="123">
        <f>(E100+E103)/2</f>
        <v>1.465756714565817</v>
      </c>
      <c r="F106" s="109">
        <f>(F100+F103)/2</f>
        <v>1.5257112395672463</v>
      </c>
      <c r="H106" s="123">
        <f>(H100+H103)/2</f>
        <v>1.5856657645686754</v>
      </c>
      <c r="I106" s="123">
        <f>(I100+I103)/2</f>
        <v>1.9171587806774952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