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274E1E-4137-45F8-B5C5-2ABA55141A98}" xr6:coauthVersionLast="47" xr6:coauthVersionMax="47" xr10:uidLastSave="{00000000-0000-0000-0000-000000000000}"/>
  <bookViews>
    <workbookView xWindow="-98" yWindow="-98" windowWidth="17115" windowHeight="10755" firstSheet="1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7" i="4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<sst xmlns="http://schemas.openxmlformats.org/spreadsheetml/2006/main" count="390" uniqueCount="267">
  <si>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</si>
  <si>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</si>
  <si>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</si>
  <si>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</si>
  <si>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</si>
  <si>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</si>
  <si>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</si>
  <si>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</si>
  <si>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</si>
  <si>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</si>
  <si>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</si>
  <si>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</si>
  <si>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</si>
  <si>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</si>
  <si>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</si>
  <si>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</si>
  <si>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</si>
  <si>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</si>
  <si>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</si>
  <si>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</si>
  <si>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</si>
  <si>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</si>
  <si>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</si>
  <si>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</si>
  <si>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</si>
  <si>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</si>
  <si>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</si>
  <si>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</si>
  <si>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</si>
  <si>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</si>
  <si>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</si>
  <si>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</si>
  <si>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</si>
  <si>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</si>
  <si>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</si>
  <si>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</si>
  <si>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</si>
  <si>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</si>
  <si>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</si>
  <si>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</si>
  <si>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</si>
  <si>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</si>
  <si>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</si>
  <si>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</si>
  <si>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</si>
  <si>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</si>
  <si>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</si>
  <si>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</si>
  <si>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</si>
  <si>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</si>
  <si>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</si>
  <si>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</si>
  <si>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</si>
  <si>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</si>
  <si>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</si>
  <si>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</si>
  <si>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</si>
  <si>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</si>
  <si>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</si>
  <si>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</si>
  <si>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</si>
  <si>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</si>
  <si>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</si>
  <si>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</si>
  <si>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</si>
  <si>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</si>
  <si>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</si>
  <si>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</si>
  <si>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</si>
  <si>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</si>
  <si>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</si>
  <si>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</si>
  <si>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</si>
  <si>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</si>
  <si>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</si>
  <si>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</si>
  <si>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</si>
  <si>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</si>
  <si>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</si>
  <si>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</si>
  <si>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</si>
  <si>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</si>
  <si>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</si>
  <si>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</si>
  <si>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</si>
  <si>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</si>
  <si>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</si>
  <si>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</si>
  <si>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</si>
  <si>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</si>
  <si>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</si>
  <si>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</si>
  <si>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</si>
  <si>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</si>
  <si>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</si>
  <si>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</si>
  <si>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</si>
  <si>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</si>
  <si>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</si>
  <si>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</si>
  <si>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</si>
  <si>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</si>
  <si>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</si>
  <si>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</si>
  <si>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</si>
  <si>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</si>
  <si>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</si>
  <si>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</si>
  <si>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</si>
  <si>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</si>
  <si>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</si>
  <si>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</si>
  <si>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</si>
  <si>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</si>
  <si>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</si>
  <si>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</si>
  <si>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</si>
  <si>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</si>
  <si>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</si>
  <si>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</si>
  <si>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</si>
  <si>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</si>
  <si>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</si>
  <si>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</si>
  <si>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</si>
  <si>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</si>
  <si>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</si>
  <si>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</si>
  <si>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</si>
  <si>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</si>
  <si>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</si>
  <si>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</si>
  <si>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</si>
  <si>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</si>
  <si>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</si>
  <si>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</si>
  <si>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</si>
  <si>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</si>
  <si>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</si>
  <si>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</si>
  <si>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</si>
  <si>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</si>
  <si>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</si>
  <si>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</si>
  <si>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</si>
  <si>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</si>
  <si>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</si>
  <si>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</si>
  <si>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</si>
  <si>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</si>
  <si>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</si>
  <si>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</si>
  <si>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</si>
  <si>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</si>
  <si>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</si>
  <si>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</si>
  <si>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</si>
  <si>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</si>
  <si>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</si>
  <si>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</si>
  <si>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</si>
  <si>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</si>
  <si>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</si>
  <si>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</si>
  <si>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</si>
  <si>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</si>
  <si>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</si>
  <si>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</si>
  <si>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</si>
  <si>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</si>
  <si>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</si>
  <si>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</si>
  <si>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</si>
  <si>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</si>
  <si>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</si>
  <si>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</si>
  <si>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</si>
  <si>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</si>
  <si>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</si>
  <si>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</si>
  <si>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</si>
  <si>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</si>
  <si>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</si>
  <si>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</si>
  <si>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</si>
  <si>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</si>
  <si>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</si>
  <si>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</si>
  <si>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</si>
  <si>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</si>
  <si>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</si>
  <si>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</si>
  <si>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</si>
  <si>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</si>
  <si>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</si>
  <si>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</si>
  <si>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</si>
  <si>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</si>
  <si>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</si>
  <si>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</si>
  <si>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</si>
  <si>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</si>
  <si>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</si>
  <si>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</si>
  <si>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</si>
  <si>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</si>
  <si>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</si>
  <si>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</si>
  <si>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</si>
  <si>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</si>
  <si>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</si>
  <si>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</si>
  <si>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</si>
  <si>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</si>
  <si>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</si>
  <si>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</si>
  <si>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</si>
  <si>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</si>
  <si>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</si>
  <si>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</si>
  <si>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</si>
  <si>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</si>
  <si>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</si>
  <si>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</si>
  <si>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</si>
  <si>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</si>
  <si>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</si>
  <si>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</si>
  <si>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</si>
  <si>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</si>
  <si>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</si>
  <si>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</si>
  <si>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</si>
  <si>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</si>
  <si>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</si>
  <si>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</si>
  <si>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</si>
  <si>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</si>
  <si>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</si>
  <si>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</si>
  <si>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</si>
  <si>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</si>
  <si>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</si>
  <si>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</si>
  <si>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</si>
  <si>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</si>
  <si>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</si>
  <si>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</si>
  <si>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</si>
  <si>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</si>
  <si>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</si>
  <si>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</si>
  <si>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</si>
  <si>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</si>
  <si>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</si>
  <si>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</si>
  <si>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</si>
  <si>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</si>
  <si>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</si>
  <si>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</si>
  <si>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</si>
  <si>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新鴻基地產</t>
  </si>
  <si>
    <t>C0005</t>
  </si>
  <si>
    <t>disagree</t>
  </si>
  <si>
    <t>Commodity-type Business</t>
  </si>
  <si>
    <t>0016.HK</t>
    <phoneticPr fontId="20" type="noConversion"/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</si>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</sst>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0" sqref="C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265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4.7984644913627639E-2</v>
      </c>
      <c r="D45" s="153">
        <f>IF(D44="","",D44*Exchange_Rate/Dashboard!$G$3)</f>
        <v>6.3339731285988479E-2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8" sqref="F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78.150000000000006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226461.52841309999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0.37059773481821262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14.950704034576653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4.7984644913627639E-2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12.776716947349371</v>
      </c>
      <c r="D29" s="129">
        <f>G29*(1+G20)</f>
        <v>49.581940633875107</v>
      </c>
      <c r="E29" s="87"/>
      <c r="F29" s="131">
        <f>IF(Fin_Analysis!C108="Profit",Fin_Analysis!F100,IF(Fin_Analysis!C108="Dividend",Fin_Analysis!F103,Fin_Analysis!F106))</f>
        <v>15.395137525361765</v>
      </c>
      <c r="G29" s="273">
        <f>IF(Fin_Analysis!C108="Profit",Fin_Analysis!I100,IF(Fin_Analysis!C108="Dividend",Fin_Analysis!I103,Fin_Analysis!I106))</f>
        <v>43.114730985978355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6.6886482247744947E-2</v>
      </c>
      <c r="D87" s="210"/>
      <c r="E87" s="263">
        <f>E86*Exchange_Rate/Dashboard!G3</f>
        <v>6.6886482247744947E-2</v>
      </c>
      <c r="F87" s="210"/>
      <c r="H87" s="263">
        <f>H86*Exchange_Rate/Dashboard!G3</f>
        <v>6.6886482247744947E-2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4.7984644913627639E-2</v>
      </c>
      <c r="D89" s="210"/>
      <c r="E89" s="262">
        <f>E88*Exchange_Rate/Dashboard!G3</f>
        <v>4.7984644913627639E-2</v>
      </c>
      <c r="F89" s="210"/>
      <c r="H89" s="262">
        <f>H88*Exchange_Rate/Dashboard!G3</f>
        <v>4.7984644913627639E-2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109.47487682573423</v>
      </c>
      <c r="H93" s="87" t="s">
        <v>210</v>
      </c>
      <c r="I93" s="144">
        <f>FV(H87,D93,0,-(H86/C93))*Exchange_Rate</f>
        <v>109.47487682573423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71.82273338459629</v>
      </c>
      <c r="H94" s="87" t="s">
        <v>211</v>
      </c>
      <c r="I94" s="144">
        <f>FV(H89,D93,0,-(H88/C93))*Exchange_Rate</f>
        <v>71.82273338459629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157721.4333365105</v>
      </c>
      <c r="D97" s="214"/>
      <c r="E97" s="123">
        <f>PV(C94,D93,0,-F93)</f>
        <v>54.428361857400958</v>
      </c>
      <c r="F97" s="214"/>
      <c r="H97" s="123">
        <f>PV(C94,D93,0,-I93)</f>
        <v>54.428361857400958</v>
      </c>
      <c r="I97" s="123">
        <f>PV(C93,D93,0,-I93)</f>
        <v>79.529534740005147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52199.333336510492</v>
      </c>
      <c r="D100" s="109">
        <f>MIN(F100*(1-C94),E100)</f>
        <v>12.776716947349371</v>
      </c>
      <c r="E100" s="109">
        <f>MAX(E97-H98+E99,0)</f>
        <v>12.776716947349371</v>
      </c>
      <c r="F100" s="109">
        <f>(E100+H100)/2</f>
        <v>15.395137525361765</v>
      </c>
      <c r="H100" s="109">
        <f>MAX(C100*Data!$C$4/Common_Shares,0)</f>
        <v>18.013558103374159</v>
      </c>
      <c r="I100" s="109">
        <f>MAX(I97-H98+H99,0)</f>
        <v>43.114730985978355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103475.6538123065</v>
      </c>
      <c r="D103" s="109">
        <f>MIN(F103*(1-C94),E103)</f>
        <v>30.352303288700117</v>
      </c>
      <c r="E103" s="123">
        <f>PV(C94,D93,0,-F94)</f>
        <v>35.70859210435308</v>
      </c>
      <c r="F103" s="109">
        <f>(E103+H103)/2</f>
        <v>35.70859210435308</v>
      </c>
      <c r="H103" s="123">
        <f>PV(C94,D93,0,-I94)</f>
        <v>35.70859210435308</v>
      </c>
      <c r="I103" s="109">
        <f>PV(C93,D93,0,-I94)</f>
        <v>52.176615635064621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70249.88607440851</v>
      </c>
      <c r="D106" s="109">
        <f>(D100+D103)/2</f>
        <v>21.564510118024742</v>
      </c>
      <c r="E106" s="123">
        <f>(E100+E103)/2</f>
        <v>24.242654525851226</v>
      </c>
      <c r="F106" s="109">
        <f>(F100+F103)/2</f>
        <v>25.551864814857424</v>
      </c>
      <c r="H106" s="123">
        <f>(H100+H103)/2</f>
        <v>26.86107510386362</v>
      </c>
      <c r="I106" s="123">
        <f>(I100+I103)/2</f>
        <v>47.645673310521488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