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3DAB9D-09E4-4AC0-A5CE-34DC8A5BC2D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E93" i="4"/>
  <c r="E92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<sst xmlns="http://schemas.openxmlformats.org/spreadsheetml/2006/main" count="390" uniqueCount="268">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</sst>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3585525056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3.6150656357199003E-2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60">
        <f>C97/C91</f>
        <v>1.0703282304304319E-2</v>
      </c>
      <c r="E97" s="254"/>
      <c r="F97" s="253">
        <f>F91*D97</f>
        <v>22924.183006535946</v>
      </c>
    </row>
    <row r="98" spans="2:7" ht="13.9" x14ac:dyDescent="0.4">
      <c r="B98" s="86" t="s">
        <v>207</v>
      </c>
      <c r="C98" s="238">
        <f>C44</f>
        <v>2.5641025641025644E-2</v>
      </c>
      <c r="D98" s="267"/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0069.HK</v>
      </c>
      <c r="D3" s="277"/>
      <c r="E3" s="87"/>
      <c r="F3" s="3" t="s">
        <v>1</v>
      </c>
      <c r="G3" s="132">
        <v>5.52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SHANGRI-LA ASIA</v>
      </c>
      <c r="D4" s="279"/>
      <c r="E4" s="87"/>
      <c r="F4" s="3" t="s">
        <v>2</v>
      </c>
      <c r="G4" s="282">
        <f>Inputs!C10</f>
        <v>3585525056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19792.09830912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C0011</v>
      </c>
      <c r="E7" s="87"/>
      <c r="F7" s="35" t="s">
        <v>5</v>
      </c>
      <c r="G7" s="133">
        <v>7.7825133005777998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0.45524911405880131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0.12063647696552883</v>
      </c>
      <c r="F24" s="140" t="s">
        <v>258</v>
      </c>
      <c r="G24" s="269">
        <f>G3/(Fin_Analysis!H86*G7)</f>
        <v>-43.94642118247701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-1.5886919702964573</v>
      </c>
    </row>
    <row r="26" spans="1:8" ht="15.75" customHeight="1" x14ac:dyDescent="0.4">
      <c r="B26" s="138" t="s">
        <v>173</v>
      </c>
      <c r="C26" s="172">
        <f>Fin_Analysis!I83</f>
        <v>-3.5319141001935742E-2</v>
      </c>
      <c r="F26" s="141" t="s">
        <v>193</v>
      </c>
      <c r="G26" s="179">
        <f>Fin_Analysis!H88*Exchange_Rate/G3</f>
        <v>3.6150656357199003E-2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1.5260036948371098</v>
      </c>
      <c r="D29" s="129">
        <f>G29*(1+G20)</f>
        <v>3.0167385851660806</v>
      </c>
      <c r="E29" s="87"/>
      <c r="F29" s="131">
        <f>IF(Fin_Analysis!C108="Profit",Fin_Analysis!F100,IF(Fin_Analysis!C108="Dividend",Fin_Analysis!F103,Fin_Analysis!F106))</f>
        <v>1.7952984645142469</v>
      </c>
      <c r="G29" s="273">
        <f>IF(Fin_Analysis!C108="Profit",Fin_Analysis!I100,IF(Fin_Analysis!C108="Dividend",Fin_Analysis!I103,Fin_Analysis!I106))</f>
        <v>2.6232509436226792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95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60">
        <f>C78/$C$74</f>
        <v>1.0703282304304319E-2</v>
      </c>
      <c r="E78" s="181">
        <f>E74*F78</f>
        <v>22924.183006535946</v>
      </c>
      <c r="F78" s="161">
        <f>I78</f>
        <v>1.0703282304304319E-2</v>
      </c>
      <c r="H78" s="239">
        <f>Inputs!F97</f>
        <v>22924.183006535946</v>
      </c>
      <c r="I78" s="161">
        <f>H78/$H$74</f>
        <v>1.0703282304304319E-2</v>
      </c>
      <c r="K78" s="24"/>
    </row>
    <row r="79" spans="1:11" ht="15" customHeight="1" x14ac:dyDescent="0.4">
      <c r="B79" s="257" t="s">
        <v>232</v>
      </c>
      <c r="C79" s="258">
        <f>C76-C77-C78</f>
        <v>182731.81699346405</v>
      </c>
      <c r="D79" s="259">
        <f>C79/C74</f>
        <v>8.5317335963593088E-2</v>
      </c>
      <c r="E79" s="260">
        <f>E76-E77-E78</f>
        <v>182731.81699346405</v>
      </c>
      <c r="F79" s="259">
        <f>E79/E74</f>
        <v>8.5317335963593088E-2</v>
      </c>
      <c r="G79" s="261"/>
      <c r="H79" s="260">
        <f>H76-H77-H78</f>
        <v>182731.81699346405</v>
      </c>
      <c r="I79" s="259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-75646.183006535954</v>
      </c>
      <c r="F83" s="165">
        <f>E83/E74</f>
        <v>-3.5319141001935742E-2</v>
      </c>
      <c r="H83" s="166">
        <f>H79-H81-H82-H80</f>
        <v>-75646.183006535954</v>
      </c>
      <c r="I83" s="165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-57869.330000000009</v>
      </c>
      <c r="F85" s="259">
        <f>E85/E74</f>
        <v>-2.7019142866480845E-2</v>
      </c>
      <c r="G85" s="261"/>
      <c r="H85" s="265">
        <f>H83*(1-I84)</f>
        <v>-57869.330000000009</v>
      </c>
      <c r="I85" s="259">
        <f>H85/$H$74</f>
        <v>-2.7019142866480845E-2</v>
      </c>
      <c r="K85" s="24"/>
    </row>
    <row r="86" spans="1:11" ht="15" customHeight="1" x14ac:dyDescent="0.4">
      <c r="B86" s="87" t="s">
        <v>160</v>
      </c>
      <c r="C86" s="168">
        <f>C85*Data!C4/Common_Shares</f>
        <v>-1.6139708716624852E-2</v>
      </c>
      <c r="D86" s="210"/>
      <c r="E86" s="169">
        <f>E85*Data!C4/Common_Shares</f>
        <v>-1.6139708716624852E-2</v>
      </c>
      <c r="F86" s="210"/>
      <c r="H86" s="169">
        <f>H85*Data!C4/Common_Shares</f>
        <v>-1.6139708716624852E-2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-2.2754981477279775E-2</v>
      </c>
      <c r="D87" s="210"/>
      <c r="E87" s="263">
        <f>E86*Exchange_Rate/Dashboard!G3</f>
        <v>-2.2754981477279775E-2</v>
      </c>
      <c r="F87" s="210"/>
      <c r="H87" s="263">
        <f>H86*Exchange_Rate/Dashboard!G3</f>
        <v>-2.2754981477279775E-2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-1.5886919702964573</v>
      </c>
      <c r="H88" s="171">
        <f>Inputs!F98</f>
        <v>2.5641025641025644E-2</v>
      </c>
      <c r="I88" s="167">
        <f>H88/H86</f>
        <v>-1.5886919702964573</v>
      </c>
      <c r="K88" s="24"/>
    </row>
    <row r="89" spans="1:11" ht="15" customHeight="1" x14ac:dyDescent="0.4">
      <c r="B89" s="87" t="s">
        <v>221</v>
      </c>
      <c r="C89" s="262">
        <f>C88*Exchange_Rate/Dashboard!G3</f>
        <v>3.6150656357199003E-2</v>
      </c>
      <c r="D89" s="210"/>
      <c r="E89" s="262">
        <f>E88*Exchange_Rate/Dashboard!G3</f>
        <v>3.6150656357199003E-2</v>
      </c>
      <c r="F89" s="210"/>
      <c r="H89" s="262">
        <f>H88*Exchange_Rate/Dashboard!G3</f>
        <v>3.6150656357199003E-2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-1.6962464628582008</v>
      </c>
      <c r="H93" s="87" t="s">
        <v>209</v>
      </c>
      <c r="I93" s="144">
        <f>FV(H87,D93,0,-(H86/C93))*Exchange_Rate</f>
        <v>-1.6962464628582008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3.6109864703084429</v>
      </c>
      <c r="H94" s="87" t="s">
        <v>210</v>
      </c>
      <c r="I94" s="144">
        <f>FV(H89,D93,0,-(H88/C93))*Exchange_Rate</f>
        <v>3.6109864703084429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-3023796.1867374461</v>
      </c>
      <c r="D97" s="214"/>
      <c r="E97" s="123">
        <f>PV(C94,D93,0,-F93)</f>
        <v>-0.84333427866511224</v>
      </c>
      <c r="F97" s="214"/>
      <c r="H97" s="123">
        <f>PV(C94,D93,0,-I93)</f>
        <v>-0.84333427866511224</v>
      </c>
      <c r="I97" s="123">
        <f>PV(C93,D93,0,-I93)</f>
        <v>-1.2322616467541969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-3023796.1867374461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6437087.6275141593</v>
      </c>
      <c r="D103" s="109">
        <f>MIN(F103*(1-C94),E103)</f>
        <v>1.5260036948371098</v>
      </c>
      <c r="E103" s="123">
        <f>PV(C94,D93,0,-F94)</f>
        <v>1.7952984645142469</v>
      </c>
      <c r="F103" s="109">
        <f>(E103+H103)/2</f>
        <v>1.7952984645142469</v>
      </c>
      <c r="H103" s="123">
        <f>PV(C94,D93,0,-I94)</f>
        <v>1.7952984645142469</v>
      </c>
      <c r="I103" s="109">
        <f>PV(C93,D93,0,-I94)</f>
        <v>2.6232509436226792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3218543.8137570797</v>
      </c>
      <c r="D106" s="109">
        <f>(D100+D103)/2</f>
        <v>0.76300184741855492</v>
      </c>
      <c r="E106" s="123">
        <f>(E100+E103)/2</f>
        <v>0.89764923225712345</v>
      </c>
      <c r="F106" s="109">
        <f>(F100+F103)/2</f>
        <v>0.89764923225712345</v>
      </c>
      <c r="H106" s="123">
        <f>(H100+H103)/2</f>
        <v>0.89764923225712345</v>
      </c>
      <c r="I106" s="123">
        <f>(I100+I103)/2</f>
        <v>1.3116254718113396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