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1168BD-D042-4E36-BE18-1A23B4E46C1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F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<sst xmlns="http://schemas.openxmlformats.org/spreadsheetml/2006/main" count="390" uniqueCount="268">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</sst>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6779458129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6.9942196531791914E-2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0887.HK</v>
      </c>
      <c r="D3" s="277"/>
      <c r="E3" s="87"/>
      <c r="F3" s="3" t="s">
        <v>1</v>
      </c>
      <c r="G3" s="132">
        <v>0.17299999999999999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英皇鐘錶珠寶</v>
      </c>
      <c r="D4" s="279"/>
      <c r="E4" s="87"/>
      <c r="F4" s="3" t="s">
        <v>3</v>
      </c>
      <c r="G4" s="282">
        <f>Inputs!C10</f>
        <v>6779458129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1172.8462563169999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260</v>
      </c>
      <c r="G24" s="269">
        <f>G3/(Fin_Analysis!H86*G7)</f>
        <v>4.2345873807449053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194</v>
      </c>
      <c r="G26" s="179">
        <f>Fin_Analysis!H88*Exchange_Rate/G3</f>
        <v>6.9942196531791914E-2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0.10863574245823279</v>
      </c>
      <c r="D29" s="129">
        <f>G29*(1+G20)</f>
        <v>0.21476070936833366</v>
      </c>
      <c r="E29" s="87"/>
      <c r="F29" s="131">
        <f>IF(Fin_Analysis!C108="Profit",Fin_Analysis!F100,IF(Fin_Analysis!C108="Dividend",Fin_Analysis!F103,Fin_Analysis!F106))</f>
        <v>0.12780675583321505</v>
      </c>
      <c r="G29" s="273">
        <f>IF(Fin_Analysis!C108="Profit",Fin_Analysis!I100,IF(Fin_Analysis!C108="Dividend",Fin_Analysis!I103,Fin_Analysis!I106))</f>
        <v>0.18674844292898582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0.23615051717839161</v>
      </c>
      <c r="D87" s="210"/>
      <c r="E87" s="263">
        <f>E86*Exchange_Rate/Dashboard!G3</f>
        <v>0.23615051717839161</v>
      </c>
      <c r="F87" s="210"/>
      <c r="H87" s="263">
        <f>H86*Exchange_Rate/Dashboard!G3</f>
        <v>0.23615051717839161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222</v>
      </c>
      <c r="C89" s="262">
        <f>C88*Exchange_Rate/Dashboard!G3</f>
        <v>6.9942196531791914E-2</v>
      </c>
      <c r="D89" s="210"/>
      <c r="E89" s="262">
        <f>E88*Exchange_Rate/Dashboard!G3</f>
        <v>6.9942196531791914E-2</v>
      </c>
      <c r="F89" s="210"/>
      <c r="H89" s="262">
        <f>H88*Exchange_Rate/Dashboard!G3</f>
        <v>6.9942196531791914E-2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1.7866843901740703</v>
      </c>
      <c r="H93" s="87" t="s">
        <v>210</v>
      </c>
      <c r="I93" s="144">
        <f>FV(H87,D93,0,-(H86/C93))*Exchange_Rate</f>
        <v>1.7866843901740703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0.25706503695619454</v>
      </c>
      <c r="H94" s="87" t="s">
        <v>211</v>
      </c>
      <c r="I94" s="144">
        <f>FV(H89,D93,0,-(H88/C93))*Exchange_Rate</f>
        <v>0.25706503695619454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6022178.5012628511</v>
      </c>
      <c r="D97" s="214"/>
      <c r="E97" s="123">
        <f>PV(C94,D93,0,-F93)</f>
        <v>0.88829791211516029</v>
      </c>
      <c r="F97" s="214"/>
      <c r="H97" s="123">
        <f>PV(C94,D93,0,-I93)</f>
        <v>0.88829791211516029</v>
      </c>
      <c r="I97" s="123">
        <f>PV(C93,D93,0,-I93)</f>
        <v>1.2979615268621303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6022178.5012628511</v>
      </c>
      <c r="D100" s="109">
        <f>MIN(F100*(1-C94),E100)</f>
        <v>0.75505322529788621</v>
      </c>
      <c r="E100" s="109">
        <f>MAX(E97-H98+E99,0)</f>
        <v>0.88829791211516029</v>
      </c>
      <c r="F100" s="109">
        <f>(E100+H100)/2</f>
        <v>0.88829791211516029</v>
      </c>
      <c r="H100" s="109">
        <f>MAX(C100*Data!$C$4/Common_Shares,0)</f>
        <v>0.88829791211516029</v>
      </c>
      <c r="I100" s="109">
        <f>MAX(I97-H98+H99,0)</f>
        <v>1.2979615268621303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866460.54977460788</v>
      </c>
      <c r="D103" s="109">
        <f>MIN(F103*(1-C94),E103)</f>
        <v>0.10863574245823279</v>
      </c>
      <c r="E103" s="123">
        <f>PV(C94,D93,0,-F94)</f>
        <v>0.12780675583321505</v>
      </c>
      <c r="F103" s="109">
        <f>(E103+H103)/2</f>
        <v>0.12780675583321505</v>
      </c>
      <c r="H103" s="123">
        <f>PV(C94,D93,0,-I94)</f>
        <v>0.12780675583321505</v>
      </c>
      <c r="I103" s="109">
        <f>PV(C93,D93,0,-I94)</f>
        <v>0.18674844292898582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3444319.5255187298</v>
      </c>
      <c r="D106" s="109">
        <f>(D100+D103)/2</f>
        <v>0.43184448387805952</v>
      </c>
      <c r="E106" s="123">
        <f>(E100+E103)/2</f>
        <v>0.5080523339741877</v>
      </c>
      <c r="F106" s="109">
        <f>(F100+F103)/2</f>
        <v>0.5080523339741877</v>
      </c>
      <c r="H106" s="123">
        <f>(H100+H103)/2</f>
        <v>0.5080523339741877</v>
      </c>
      <c r="I106" s="123">
        <f>(I100+I103)/2</f>
        <v>0.74235498489555807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