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50A619-FDAB-4149-957D-213B70F19E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<sst xmlns="http://schemas.openxmlformats.org/spreadsheetml/2006/main" count="390" uniqueCount="268">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</sst>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250010977486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0.10635277537808467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343468</v>
      </c>
      <c r="D72" s="249">
        <v>0</v>
      </c>
      <c r="E72" s="250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0939.HK</v>
      </c>
      <c r="D3" s="277"/>
      <c r="E3" s="87"/>
      <c r="F3" s="3" t="s">
        <v>1</v>
      </c>
      <c r="G3" s="132">
        <v>6.02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建设银行</v>
      </c>
      <c r="D4" s="279"/>
      <c r="E4" s="87"/>
      <c r="F4" s="3" t="s">
        <v>2</v>
      </c>
      <c r="G4" s="282">
        <f>Inputs!C10</f>
        <v>250010977486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1505066.08446572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0.47700776116848903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0.43109211913461959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3.6451593612884317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0.2597472795768383</v>
      </c>
    </row>
    <row r="26" spans="1:8" ht="15.75" customHeight="1" x14ac:dyDescent="0.4">
      <c r="B26" s="138" t="s">
        <v>173</v>
      </c>
      <c r="C26" s="172">
        <f>Fin_Analysis!I83</f>
        <v>0.36602055622301682</v>
      </c>
      <c r="F26" s="141" t="s">
        <v>193</v>
      </c>
      <c r="G26" s="179">
        <f>Fin_Analysis!H88*Exchange_Rate/G3</f>
        <v>7.1258140956840646E-2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3.5522120516219697</v>
      </c>
      <c r="D29" s="129">
        <f>G29*(1+G20)</f>
        <v>6.8279930910191418</v>
      </c>
      <c r="E29" s="87"/>
      <c r="F29" s="131">
        <f>IF(Fin_Analysis!C108="Profit",Fin_Analysis!F100,IF(Fin_Analysis!C108="Dividend",Fin_Analysis!F103,Fin_Analysis!F106))</f>
        <v>4.1790730019081996</v>
      </c>
      <c r="G29" s="273">
        <f>IF(Fin_Analysis!C108="Profit",Fin_Analysis!I100,IF(Fin_Analysis!C108="Dividend",Fin_Analysis!I103,Fin_Analysis!I106))</f>
        <v>5.9373852965383849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-13692323.465914955</v>
      </c>
      <c r="E6" s="56">
        <f>1-D6/D3</f>
        <v>5.2059359263944671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6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36209311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95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160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0.27433642836579203</v>
      </c>
      <c r="D87" s="210"/>
      <c r="E87" s="263">
        <f>E86*Exchange_Rate/Dashboard!G3</f>
        <v>0.27433642836579203</v>
      </c>
      <c r="F87" s="210"/>
      <c r="H87" s="263">
        <f>H86*Exchange_Rate/Dashboard!G3</f>
        <v>0.27433642836579203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221</v>
      </c>
      <c r="C89" s="262">
        <f>C88*Exchange_Rate/Dashboard!G3</f>
        <v>0.10635277537808467</v>
      </c>
      <c r="D89" s="210"/>
      <c r="E89" s="262">
        <f>E88*Exchange_Rate/Dashboard!G3</f>
        <v>7.1258140956840646E-2</v>
      </c>
      <c r="F89" s="210"/>
      <c r="H89" s="262">
        <f>H88*Exchange_Rate/Dashboard!G3</f>
        <v>7.1258140956840646E-2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77.084660757327683</v>
      </c>
      <c r="H93" s="87" t="s">
        <v>209</v>
      </c>
      <c r="I93" s="144">
        <f>FV(H87,D93,0,-(H86/C93))*Exchange_Rate</f>
        <v>77.084660757327683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8.4056085194752566</v>
      </c>
      <c r="H94" s="87" t="s">
        <v>210</v>
      </c>
      <c r="I94" s="144">
        <f>FV(H89,D93,0,-(H88/C93))*Exchange_Rate</f>
        <v>8.4056085194752566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9581595.703083545</v>
      </c>
      <c r="D97" s="214"/>
      <c r="E97" s="123">
        <f>PV(C94,D93,0,-F93)</f>
        <v>38.324699976904377</v>
      </c>
      <c r="F97" s="214"/>
      <c r="H97" s="123">
        <f>PV(C94,D93,0,-I93)</f>
        <v>38.324699976904377</v>
      </c>
      <c r="I97" s="123">
        <f>PV(C93,D93,0,-I93)</f>
        <v>54.449517879495396</v>
      </c>
      <c r="K97" s="24"/>
    </row>
    <row r="98" spans="2:11" ht="15" customHeight="1" x14ac:dyDescent="0.4">
      <c r="B98" s="28" t="s">
        <v>144</v>
      </c>
      <c r="C98" s="91">
        <f>E53*Exchange_Rate</f>
        <v>22322.734970450401</v>
      </c>
      <c r="D98" s="214"/>
      <c r="E98" s="214"/>
      <c r="F98" s="214"/>
      <c r="H98" s="123">
        <f>C98*Data!$C$4/Common_Shares</f>
        <v>8.9287019293784492E-2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-29967128.160366345</v>
      </c>
      <c r="D99" s="215"/>
      <c r="E99" s="146">
        <f>IF(H99&gt;0,H99*(1-C94),H99*(1+C94))</f>
        <v>-137.84273687082836</v>
      </c>
      <c r="F99" s="215"/>
      <c r="H99" s="146">
        <f>C99*Data!$C$4/Common_Shares</f>
        <v>-119.86324945289424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-20407855.192253251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1044814.1261924214</v>
      </c>
      <c r="D103" s="109">
        <f>MIN(F103*(1-C94),E103)</f>
        <v>3.5522120516219697</v>
      </c>
      <c r="E103" s="123">
        <f>PV(C94,D93,0,-F94)</f>
        <v>4.1790730019081996</v>
      </c>
      <c r="F103" s="109">
        <f>(E103+H103)/2</f>
        <v>4.1790730019081996</v>
      </c>
      <c r="H103" s="123">
        <f>PV(C94,D93,0,-I94)</f>
        <v>4.1790730019081996</v>
      </c>
      <c r="I103" s="109">
        <f>PV(C93,D93,0,-I94)</f>
        <v>5.9373852965383849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522407.06309621071</v>
      </c>
      <c r="D106" s="109">
        <f>(D100+D103)/2</f>
        <v>1.7761060258109849</v>
      </c>
      <c r="E106" s="123">
        <f>(E100+E103)/2</f>
        <v>2.0895365009540998</v>
      </c>
      <c r="F106" s="109">
        <f>(F100+F103)/2</f>
        <v>2.0895365009540998</v>
      </c>
      <c r="H106" s="123">
        <f>(H100+H103)/2</f>
        <v>2.0895365009540998</v>
      </c>
      <c r="I106" s="123">
        <f>(I100+I103)/2</f>
        <v>2.9686926482691924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