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ED0222-1EE5-495A-B0EF-A7D2BB5423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<sst xmlns="http://schemas.openxmlformats.org/spreadsheetml/2006/main" count="391" uniqueCount="268">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</sst>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2.4257132294890169E-2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96.25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236260.80891875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7.7824966112772627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6.6583259462723934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2.4257132294890169E-2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16.852757334197698</v>
      </c>
      <c r="D29" s="129">
        <f>G29*(1+G20)</f>
        <v>33.316015871076715</v>
      </c>
      <c r="E29" s="87"/>
      <c r="F29" s="131">
        <f>IF(Fin_Analysis!C108="Profit",Fin_Analysis!F100,IF(Fin_Analysis!C108="Dividend",Fin_Analysis!F103,Fin_Analysis!F106))</f>
        <v>19.826773334350232</v>
      </c>
      <c r="G29" s="273">
        <f>IF(Fin_Analysis!C108="Profit",Fin_Analysis!I100,IF(Fin_Analysis!C108="Dividend",Fin_Analysis!I103,Fin_Analysis!I106))</f>
        <v>28.970448583544972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0.15018790129369411</v>
      </c>
      <c r="D87" s="210"/>
      <c r="E87" s="263">
        <f>E86*Exchange_Rate/Dashboard!G3</f>
        <v>0.15018790129369403</v>
      </c>
      <c r="F87" s="210"/>
      <c r="H87" s="263">
        <f>H86*Exchange_Rate/Dashboard!G3</f>
        <v>0.15018790129369403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2.4257132294890169E-2</v>
      </c>
      <c r="D89" s="210"/>
      <c r="E89" s="262">
        <f>E88*Exchange_Rate/Dashboard!G3</f>
        <v>2.4257132294890169E-2</v>
      </c>
      <c r="F89" s="210"/>
      <c r="H89" s="262">
        <f>H88*Exchange_Rate/Dashboard!G3</f>
        <v>2.4257132294890169E-2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440.89556082461831</v>
      </c>
      <c r="H93" s="87" t="s">
        <v>209</v>
      </c>
      <c r="I93" s="144">
        <f>FV(H87,D93,0,-(H86/C93))*Exchange_Rate</f>
        <v>440.89556082461831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39.878723050978671</v>
      </c>
      <c r="H94" s="87" t="s">
        <v>210</v>
      </c>
      <c r="I94" s="144">
        <f>FV(H89,D93,0,-(H88/C93))*Exchange_Rate</f>
        <v>39.878723050978671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538068.38201045478</v>
      </c>
      <c r="D97" s="214"/>
      <c r="E97" s="123">
        <f>PV(C94,D93,0,-F93)</f>
        <v>219.20301553829233</v>
      </c>
      <c r="F97" s="214"/>
      <c r="H97" s="123">
        <f>PV(C94,D93,0,-I93)</f>
        <v>219.20301553829233</v>
      </c>
      <c r="I97" s="123">
        <f>PV(C93,D93,0,-I93)</f>
        <v>320.2946633786301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538068.38201045478</v>
      </c>
      <c r="D100" s="109">
        <f>MIN(F100*(1-C94),E100)</f>
        <v>186.32256320754848</v>
      </c>
      <c r="E100" s="109">
        <f>MAX(E97-H98+E99,0)</f>
        <v>219.20301553829233</v>
      </c>
      <c r="F100" s="109">
        <f>(E100+H100)/2</f>
        <v>219.20301553829233</v>
      </c>
      <c r="H100" s="109">
        <f>MAX(C100*Data!$C$4/Common_Shares,0)</f>
        <v>219.20301553829233</v>
      </c>
      <c r="I100" s="109">
        <f>MAX(I97-H98+H99,0)</f>
        <v>320.2946633786301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48667.942921790011</v>
      </c>
      <c r="D103" s="109">
        <f>MIN(F103*(1-C94),E103)</f>
        <v>16.852757334197698</v>
      </c>
      <c r="E103" s="123">
        <f>PV(C94,D93,0,-F94)</f>
        <v>19.826773334350232</v>
      </c>
      <c r="F103" s="109">
        <f>(E103+H103)/2</f>
        <v>19.826773334350232</v>
      </c>
      <c r="H103" s="123">
        <f>PV(C94,D93,0,-I94)</f>
        <v>19.826773334350232</v>
      </c>
      <c r="I103" s="109">
        <f>PV(C93,D93,0,-I94)</f>
        <v>28.970448583544972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293368.16246612236</v>
      </c>
      <c r="D106" s="109">
        <f>(D100+D103)/2</f>
        <v>101.58766027087309</v>
      </c>
      <c r="E106" s="123">
        <f>(E100+E103)/2</f>
        <v>119.51489443632128</v>
      </c>
      <c r="F106" s="109">
        <f>(F100+F103)/2</f>
        <v>119.51489443632128</v>
      </c>
      <c r="H106" s="123">
        <f>(H100+H103)/2</f>
        <v>119.51489443632128</v>
      </c>
      <c r="I106" s="123">
        <f>(I100+I103)/2</f>
        <v>174.63255598108753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