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0CF4B32-7F44-4ABC-9919-4A4C0223D8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<sst xmlns="http://schemas.openxmlformats.org/spreadsheetml/2006/main" count="389" uniqueCount="272">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</sst>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68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4373586962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2.3054755043227664E-2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103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232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241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194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0027.HK</v>
      </c>
      <c r="D3" s="290"/>
      <c r="E3" s="87"/>
      <c r="F3" s="3" t="s">
        <v>1</v>
      </c>
      <c r="G3" s="132">
        <v>34.700000000000003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銀河娛樂</v>
      </c>
      <c r="D4" s="292"/>
      <c r="E4" s="87"/>
      <c r="F4" s="3" t="s">
        <v>3</v>
      </c>
      <c r="G4" s="295">
        <f>Inputs!C10</f>
        <v>4373586962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97</v>
      </c>
      <c r="G5" s="287">
        <f>G3*G4/1000000</f>
        <v>151763.46758140004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0.17445779619528262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</v>
      </c>
      <c r="F24" s="140" t="s">
        <v>243</v>
      </c>
      <c r="G24" s="268">
        <f>G3/(Fin_Analysis!H86*G7)</f>
        <v>31.86682636407161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0.45917617239296266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1.4409221902017291E-2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8.8585657995580522</v>
      </c>
      <c r="D29" s="129">
        <f>G29*(1+G20)</f>
        <v>16.358989689491491</v>
      </c>
      <c r="E29" s="87"/>
      <c r="F29" s="131">
        <f>IF(Fin_Analysis!C108="Profit",Fin_Analysis!F100,IF(Fin_Analysis!C108="Dividend",Fin_Analysis!F103,Fin_Analysis!F106))</f>
        <v>10.42184211712712</v>
      </c>
      <c r="G29" s="286">
        <f>IF(Fin_Analysis!C108="Profit",Fin_Analysis!I100,IF(Fin_Analysis!C108="Dividend",Fin_Analysis!I103,Fin_Analysis!I106))</f>
        <v>14.225208425644775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0.47272944175123971</v>
      </c>
      <c r="D40" s="156">
        <f t="shared" si="34"/>
        <v>0.56850345827225579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0.35112695227219692</v>
      </c>
      <c r="D41" s="153">
        <f t="shared" si="35"/>
        <v>0.7314473949460305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0</v>
      </c>
      <c r="D43" s="153">
        <f t="shared" si="37"/>
        <v>0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1.6858097812807804E-3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0.17445779619528262</v>
      </c>
      <c r="D46" s="153">
        <f t="shared" si="40"/>
        <v>-0.29995085321828624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103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93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162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219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153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3.1380595876577599E-2</v>
      </c>
      <c r="D87" s="209"/>
      <c r="E87" s="262">
        <f>E86*Exchange_Rate/Dashboard!G3</f>
        <v>3.1380595876577599E-2</v>
      </c>
      <c r="F87" s="209"/>
      <c r="H87" s="262">
        <f>H86*Exchange_Rate/Dashboard!G3</f>
        <v>3.1380595876577599E-2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208</v>
      </c>
      <c r="C89" s="261">
        <f>C88*Exchange_Rate/Dashboard!G3</f>
        <v>2.3054755043227664E-2</v>
      </c>
      <c r="D89" s="209"/>
      <c r="E89" s="261">
        <f>E88*Exchange_Rate/Dashboard!G3</f>
        <v>1.4409221902017291E-2</v>
      </c>
      <c r="F89" s="209"/>
      <c r="H89" s="261">
        <f>H88*Exchange_Rate/Dashboard!G3</f>
        <v>1.4409221902017291E-2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20.962047049273842</v>
      </c>
      <c r="H93" s="87" t="s">
        <v>196</v>
      </c>
      <c r="I93" s="144">
        <f>FV(H87,D93,0,-(H86/(C93-D94)))*Exchange_Rate</f>
        <v>20.962047049273842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8.8589896880488439</v>
      </c>
      <c r="H94" s="87" t="s">
        <v>197</v>
      </c>
      <c r="I94" s="144">
        <f>FV(H89,D93,0,-(H88/(C93-D94)))*Exchange_Rate</f>
        <v>8.8589896880488439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45580832.803489648</v>
      </c>
      <c r="D97" s="213"/>
      <c r="E97" s="123">
        <f>PV(C94,D93,0,-F93)</f>
        <v>10.42184211712712</v>
      </c>
      <c r="F97" s="213"/>
      <c r="H97" s="123">
        <f>PV(C94,D93,0,-I93)</f>
        <v>10.42184211712712</v>
      </c>
      <c r="I97" s="123">
        <f>PV(C93,D93,0,-I93)</f>
        <v>14.225208425644775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45580832.803489648</v>
      </c>
      <c r="D100" s="109">
        <f>MIN(F100*(1-C94),E100)</f>
        <v>8.8585657995580522</v>
      </c>
      <c r="E100" s="109">
        <f>MAX(E97+H98+E99,0)</f>
        <v>10.42184211712712</v>
      </c>
      <c r="F100" s="109">
        <f>(E100+H100)/2</f>
        <v>10.42184211712712</v>
      </c>
      <c r="H100" s="109">
        <f>MAX(C100*Data!$C$4/Common_Shares,0)</f>
        <v>10.42184211712712</v>
      </c>
      <c r="I100" s="109">
        <f>MAX(I97+H98+H99,0)</f>
        <v>14.225208425644775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19263391.921104457</v>
      </c>
      <c r="D103" s="109">
        <f>MIN(F103*(1-C94),E103)</f>
        <v>3.7438110354735388</v>
      </c>
      <c r="E103" s="123">
        <f>PV(C94,D93,0,-F94)</f>
        <v>4.4044835711453398</v>
      </c>
      <c r="F103" s="109">
        <f>(E103+H103)/2</f>
        <v>4.4044835711453398</v>
      </c>
      <c r="H103" s="123">
        <f>PV(C94,D93,0,-I94)</f>
        <v>4.4044835711453398</v>
      </c>
      <c r="I103" s="109">
        <f>PV(C93,D93,0,-I94)</f>
        <v>6.0118639394761857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32422112.362297054</v>
      </c>
      <c r="D106" s="109">
        <f>(D100+D103)/2</f>
        <v>6.3011884175157959</v>
      </c>
      <c r="E106" s="123">
        <f>(E100+E103)/2</f>
        <v>7.4131628441362301</v>
      </c>
      <c r="F106" s="109">
        <f>(F100+F103)/2</f>
        <v>7.4131628441362301</v>
      </c>
      <c r="H106" s="123">
        <f>(H100+H103)/2</f>
        <v>7.4131628441362301</v>
      </c>
      <c r="I106" s="123">
        <f>(I100+I103)/2</f>
        <v>10.118536182560479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