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E91969-F73B-4624-941C-77F6B14939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E92" i="4"/>
  <c r="F91" i="4"/>
  <c r="F92" i="4" s="1"/>
  <c r="E91" i="4"/>
  <c r="E95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<sst xmlns="http://schemas.openxmlformats.org/spreadsheetml/2006/main" count="389" uniqueCount="274">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</sst>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99161076038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9.7749061429793935E-2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102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230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238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193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1658.HK</v>
      </c>
      <c r="D3" s="290"/>
      <c r="E3" s="87"/>
      <c r="F3" s="3" t="s">
        <v>1</v>
      </c>
      <c r="G3" s="132">
        <v>4.47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邮储银行</v>
      </c>
      <c r="D4" s="292"/>
      <c r="E4" s="87"/>
      <c r="F4" s="3" t="s">
        <v>2</v>
      </c>
      <c r="G4" s="295">
        <f>Inputs!C10</f>
        <v>99161076038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443250.00988986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0.50063550594463491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0.39408770164042439</v>
      </c>
      <c r="F24" s="140" t="s">
        <v>240</v>
      </c>
      <c r="G24" s="268">
        <f>G3/(Fin_Analysis!H86*G7)</f>
        <v>9.4430947031930526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0.58947149778314767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6.242355036255498E-2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2.4092855453869602</v>
      </c>
      <c r="D29" s="129">
        <f>G29*(1+G20)</f>
        <v>4.3351830920883225</v>
      </c>
      <c r="E29" s="87"/>
      <c r="F29" s="131">
        <f>IF(Fin_Analysis!C108="Profit",Fin_Analysis!F100,IF(Fin_Analysis!C108="Dividend",Fin_Analysis!F103,Fin_Analysis!F106))</f>
        <v>2.8344535828081883</v>
      </c>
      <c r="G29" s="286">
        <f>IF(Fin_Analysis!C108="Profit",Fin_Analysis!I100,IF(Fin_Analysis!C108="Dividend",Fin_Analysis!I103,Fin_Analysis!I106))</f>
        <v>3.7697244279028896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8.9217754367700408E-2</v>
      </c>
      <c r="D40" s="156">
        <f t="shared" si="34"/>
        <v>0.10809278891571324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0.40977301972404179</v>
      </c>
      <c r="D41" s="153">
        <f t="shared" si="35"/>
        <v>0.39825567525787953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0.39408770164042439</v>
      </c>
      <c r="D43" s="153">
        <f t="shared" si="37"/>
        <v>0.38292508373331297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3.7371996362297238E-4</v>
      </c>
      <c r="D44" s="153">
        <f t="shared" si="38"/>
        <v>3.3334287559122239E-4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0.10654780430421051</v>
      </c>
      <c r="D46" s="153">
        <f t="shared" si="40"/>
        <v>0.11039310921750306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3.6986937855166198</v>
      </c>
      <c r="D55" s="153">
        <f t="shared" si="47"/>
        <v>3.4687408158678745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102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92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161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218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152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0.10589748715131109</v>
      </c>
      <c r="D87" s="209"/>
      <c r="E87" s="262">
        <f>E86*Exchange_Rate/Dashboard!G3</f>
        <v>0.10589748715131109</v>
      </c>
      <c r="F87" s="209"/>
      <c r="H87" s="262">
        <f>H86*Exchange_Rate/Dashboard!G3</f>
        <v>0.10589748715131109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207</v>
      </c>
      <c r="C89" s="261">
        <f>C88*Exchange_Rate/Dashboard!G3</f>
        <v>9.7749061429793935E-2</v>
      </c>
      <c r="D89" s="209"/>
      <c r="E89" s="261">
        <f>E88*Exchange_Rate/Dashboard!G3</f>
        <v>6.242355036255498E-2</v>
      </c>
      <c r="F89" s="209"/>
      <c r="H89" s="261">
        <f>H88*Exchange_Rate/Dashboard!G3</f>
        <v>6.242355036255498E-2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11.819025008204255</v>
      </c>
      <c r="H93" s="87" t="s">
        <v>195</v>
      </c>
      <c r="I93" s="144">
        <f>FV(H87,D93,0,-(H86/(C93-D94)))*Exchange_Rate</f>
        <v>11.819025008204255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5.7010985864163741</v>
      </c>
      <c r="H94" s="87" t="s">
        <v>196</v>
      </c>
      <c r="I94" s="144">
        <f>FV(H89,D93,0,-(H88/(C93-D94)))*Exchange_Rate</f>
        <v>5.7010985864163741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582684.78856819961</v>
      </c>
      <c r="D97" s="213"/>
      <c r="E97" s="123">
        <f>PV(C94,D93,0,-F93)</f>
        <v>5.8761442679878355</v>
      </c>
      <c r="F97" s="213"/>
      <c r="H97" s="123">
        <f>PV(C94,D93,0,-I93)</f>
        <v>5.8761442679878355</v>
      </c>
      <c r="I97" s="123">
        <f>PV(C93,D93,0,-I93)</f>
        <v>7.8150669756140818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582684.78856819961</v>
      </c>
      <c r="D100" s="109">
        <f>MIN(F100*(1-C94),E100)</f>
        <v>4.9947226277896597</v>
      </c>
      <c r="E100" s="109">
        <f>MAX(E97+H98+E99,0)</f>
        <v>5.8761442679878355</v>
      </c>
      <c r="F100" s="109">
        <f>(E100+H100)/2</f>
        <v>5.8761442679878355</v>
      </c>
      <c r="H100" s="109">
        <f>MAX(C100*Data!$C$4/Common_Shares,0)</f>
        <v>5.8761442679878355</v>
      </c>
      <c r="I100" s="109">
        <f>MAX(I97+H98+H99,0)</f>
        <v>7.8150669756140818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281067.46725102427</v>
      </c>
      <c r="D103" s="109">
        <f>MIN(F103*(1-C94),E103)</f>
        <v>2.4092855453869602</v>
      </c>
      <c r="E103" s="123">
        <f>PV(C94,D93,0,-F94)</f>
        <v>2.8344535828081883</v>
      </c>
      <c r="F103" s="109">
        <f>(E103+H103)/2</f>
        <v>2.8344535828081883</v>
      </c>
      <c r="H103" s="123">
        <f>PV(C94,D93,0,-I94)</f>
        <v>2.8344535828081883</v>
      </c>
      <c r="I103" s="109">
        <f>PV(C93,D93,0,-I94)</f>
        <v>3.7697244279028896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431876.12790961191</v>
      </c>
      <c r="D106" s="109">
        <f>(D100+D103)/2</f>
        <v>3.7020040865883099</v>
      </c>
      <c r="E106" s="123">
        <f>(E100+E103)/2</f>
        <v>4.3552989253980119</v>
      </c>
      <c r="F106" s="109">
        <f>(F100+F103)/2</f>
        <v>4.3552989253980119</v>
      </c>
      <c r="H106" s="123">
        <f>(H100+H103)/2</f>
        <v>4.3552989253980119</v>
      </c>
      <c r="I106" s="123">
        <f>(I100+I103)/2</f>
        <v>5.7923957017584859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