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BFF0B5-CAB6-4B85-930D-05CB9B0746E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5" i="4"/>
  <c r="F95" i="4"/>
  <c r="F96" i="4"/>
  <c r="E92" i="4"/>
  <c r="F97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<sst xmlns="http://schemas.openxmlformats.org/spreadsheetml/2006/main" count="389" uniqueCount="274">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</sst>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25219845601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5.6295096775559141E-2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102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230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238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193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3968.HK</v>
      </c>
      <c r="D3" s="290"/>
      <c r="E3" s="87"/>
      <c r="F3" s="3" t="s">
        <v>1</v>
      </c>
      <c r="G3" s="132">
        <v>37.450000000000003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招商银行</v>
      </c>
      <c r="D4" s="292"/>
      <c r="E4" s="87"/>
      <c r="F4" s="3" t="s">
        <v>2</v>
      </c>
      <c r="G4" s="295">
        <f>Inputs!C10</f>
        <v>25219845601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944483.21775745007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0.71909342418730948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0.34356507928375646</v>
      </c>
      <c r="F24" s="140" t="s">
        <v>240</v>
      </c>
      <c r="G24" s="268">
        <f>G3/(Fin_Analysis!H86*G7)</f>
        <v>6.6960254667709558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0.37695340166347946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5.6295096775559141E-2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17.684490522798672</v>
      </c>
      <c r="D29" s="129">
        <f>G29*(1+G20)</f>
        <v>31.82084599869194</v>
      </c>
      <c r="E29" s="87"/>
      <c r="F29" s="131">
        <f>IF(Fin_Analysis!C108="Profit",Fin_Analysis!F100,IF(Fin_Analysis!C108="Dividend",Fin_Analysis!F103,Fin_Analysis!F106))</f>
        <v>20.805282967998437</v>
      </c>
      <c r="G29" s="286">
        <f>IF(Fin_Analysis!C108="Profit",Fin_Analysis!I100,IF(Fin_Analysis!C108="Dividend",Fin_Analysis!I103,Fin_Analysis!I106))</f>
        <v>27.670300868427777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1.8627626781429586E-2</v>
      </c>
      <c r="D40" s="156">
        <f t="shared" si="34"/>
        <v>1.9916716292430029E-2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0.25828274030620524</v>
      </c>
      <c r="D41" s="153">
        <f t="shared" si="35"/>
        <v>0.26723692507093566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0.34356507928375646</v>
      </c>
      <c r="D43" s="153">
        <f t="shared" si="37"/>
        <v>0.29588266718043926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3.9962087250557162E-3</v>
      </c>
      <c r="D44" s="153">
        <f t="shared" si="38"/>
        <v>3.7423663899300566E-3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0.37552834490355302</v>
      </c>
      <c r="D46" s="153">
        <f t="shared" si="40"/>
        <v>0.41322132506626502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0.91488454585763501</v>
      </c>
      <c r="D55" s="153">
        <f t="shared" si="47"/>
        <v>0.71603920038006486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102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92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161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218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152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0.14934232328752373</v>
      </c>
      <c r="D87" s="209"/>
      <c r="E87" s="262">
        <f>E86*Exchange_Rate/Dashboard!G3</f>
        <v>0.14934232328752373</v>
      </c>
      <c r="F87" s="209"/>
      <c r="H87" s="262">
        <f>H86*Exchange_Rate/Dashboard!G3</f>
        <v>0.14934232328752373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207</v>
      </c>
      <c r="C89" s="261">
        <f>C88*Exchange_Rate/Dashboard!G3</f>
        <v>5.6295096775559141E-2</v>
      </c>
      <c r="D89" s="209"/>
      <c r="E89" s="261">
        <f>E88*Exchange_Rate/Dashboard!G3</f>
        <v>5.6295096775559141E-2</v>
      </c>
      <c r="F89" s="209"/>
      <c r="H89" s="261">
        <f>H88*Exchange_Rate/Dashboard!G3</f>
        <v>5.6295096775559141E-2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169.31515784036498</v>
      </c>
      <c r="H93" s="87" t="s">
        <v>195</v>
      </c>
      <c r="I93" s="144">
        <f>FV(H87,D93,0,-(H86/(C93-D94)))*Exchange_Rate</f>
        <v>169.31515784036498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41.846855435654973</v>
      </c>
      <c r="H94" s="87" t="s">
        <v>196</v>
      </c>
      <c r="I94" s="144">
        <f>FV(H89,D93,0,-(H88/(C93-D94)))*Exchange_Rate</f>
        <v>41.846855435654973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2122995.4406807469</v>
      </c>
      <c r="D97" s="213"/>
      <c r="E97" s="123">
        <f>PV(C94,D93,0,-F93)</f>
        <v>84.179557411587311</v>
      </c>
      <c r="F97" s="213"/>
      <c r="H97" s="123">
        <f>PV(C94,D93,0,-I93)</f>
        <v>84.179557411587311</v>
      </c>
      <c r="I97" s="123">
        <f>PV(C93,D93,0,-I93)</f>
        <v>111.95587602112758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2122995.4406807469</v>
      </c>
      <c r="D100" s="109">
        <f>MIN(F100*(1-C94),E100)</f>
        <v>71.552623799849201</v>
      </c>
      <c r="E100" s="109">
        <f>MAX(E97+H98+E99,0)</f>
        <v>84.179557411587311</v>
      </c>
      <c r="F100" s="109">
        <f>(E100+H100)/2</f>
        <v>84.179557411587297</v>
      </c>
      <c r="H100" s="109">
        <f>MAX(C100*Data!$C$4/Common_Shares,0)</f>
        <v>84.179557411587297</v>
      </c>
      <c r="I100" s="109">
        <f>MAX(I97+H98+H99,0)</f>
        <v>111.95587602112758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524706.0241380356</v>
      </c>
      <c r="D103" s="109">
        <f>MIN(F103*(1-C94),E103)</f>
        <v>17.684490522798672</v>
      </c>
      <c r="E103" s="123">
        <f>PV(C94,D93,0,-F94)</f>
        <v>20.805282967998437</v>
      </c>
      <c r="F103" s="109">
        <f>(E103+H103)/2</f>
        <v>20.805282967998437</v>
      </c>
      <c r="H103" s="123">
        <f>PV(C94,D93,0,-I94)</f>
        <v>20.805282967998437</v>
      </c>
      <c r="I103" s="109">
        <f>PV(C93,D93,0,-I94)</f>
        <v>27.670300868427777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1323850.7324093913</v>
      </c>
      <c r="D106" s="109">
        <f>(D100+D103)/2</f>
        <v>44.618557161323935</v>
      </c>
      <c r="E106" s="123">
        <f>(E100+E103)/2</f>
        <v>52.492420189792874</v>
      </c>
      <c r="F106" s="109">
        <f>(F100+F103)/2</f>
        <v>52.492420189792867</v>
      </c>
      <c r="H106" s="123">
        <f>(H100+H103)/2</f>
        <v>52.492420189792867</v>
      </c>
      <c r="I106" s="123">
        <f>(I100+I103)/2</f>
        <v>69.813088444777677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