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BEE5DB-AC12-4C38-80BF-4086D7A895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<sst xmlns="http://schemas.openxmlformats.org/spreadsheetml/2006/main" count="390" uniqueCount="267">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</sst>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9" sqref="F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263</v>
      </c>
      <c r="D18" s="24"/>
    </row>
    <row r="19" spans="2:13" ht="13.9" x14ac:dyDescent="0.4">
      <c r="B19" s="240" t="s">
        <v>240</v>
      </c>
      <c r="C19" s="242" t="s">
        <v>263</v>
      </c>
      <c r="D19" s="24"/>
    </row>
    <row r="20" spans="2:13" ht="13.9" x14ac:dyDescent="0.4">
      <c r="B20" s="241" t="s">
        <v>229</v>
      </c>
      <c r="C20" s="242" t="s">
        <v>263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7.1578947368421048E-2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95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178815.41592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9.4864302648332064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7.1578947368421048E-2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61.51989204149038</v>
      </c>
      <c r="D29" s="129">
        <f>G29*(1+G20)</f>
        <v>110.82418720162545</v>
      </c>
      <c r="E29" s="87"/>
      <c r="F29" s="131">
        <f>IF(Fin_Analysis!C108="Profit",Fin_Analysis!F100,IF(Fin_Analysis!C108="Dividend",Fin_Analysis!F103,Fin_Analysis!F106))</f>
        <v>72.376343578223981</v>
      </c>
      <c r="G29" s="274">
        <f>IF(Fin_Analysis!C108="Profit",Fin_Analysis!I100,IF(Fin_Analysis!C108="Dividend",Fin_Analysis!I103,Fin_Analysis!I106))</f>
        <v>96.368858436196049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1.1016233766233767</v>
      </c>
      <c r="D55" s="153">
        <f t="shared" si="45"/>
        <v>0.49517219182491151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0.10541373014747843</v>
      </c>
      <c r="D87" s="209"/>
      <c r="E87" s="262">
        <f>E86*Exchange_Rate/Dashboard!G3</f>
        <v>0.10541373014747843</v>
      </c>
      <c r="F87" s="209"/>
      <c r="H87" s="262">
        <f>H86*Exchange_Rate/Dashboard!G3</f>
        <v>0.10541373014747843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7.1578947368421048E-2</v>
      </c>
      <c r="D89" s="209"/>
      <c r="E89" s="261">
        <f>E88*Exchange_Rate/Dashboard!G3</f>
        <v>7.1578947368421048E-2</v>
      </c>
      <c r="F89" s="209"/>
      <c r="H89" s="261">
        <f>H88*Exchange_Rate/Dashboard!G3</f>
        <v>7.1578947368421048E-2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250.43851738864595</v>
      </c>
      <c r="H93" s="87" t="s">
        <v>210</v>
      </c>
      <c r="I93" s="144">
        <f>FV(H87,D93,0,-(H86/(C93-D94)))*Exchange_Rate</f>
        <v>250.43851738864595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145.57467886103024</v>
      </c>
      <c r="H94" s="87" t="s">
        <v>211</v>
      </c>
      <c r="I94" s="144">
        <f>FV(H89,D93,0,-(H88/(C93-D94)))*Exchange_Rate</f>
        <v>145.57467886103024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234365.28030634535</v>
      </c>
      <c r="D97" s="213"/>
      <c r="E97" s="123">
        <f>PV(C94,D93,0,-F93)</f>
        <v>124.51220446823099</v>
      </c>
      <c r="F97" s="213"/>
      <c r="H97" s="123">
        <f>PV(C94,D93,0,-I93)</f>
        <v>124.51220446823099</v>
      </c>
      <c r="I97" s="123">
        <f>PV(C93,D93,0,-I93)</f>
        <v>165.78758214013789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234365.28030634535</v>
      </c>
      <c r="D100" s="109">
        <f>MIN(F100*(1-C94),E100)</f>
        <v>105.83537379799634</v>
      </c>
      <c r="E100" s="109">
        <f>MAX(E97-H98+E99,0)</f>
        <v>124.51220446823099</v>
      </c>
      <c r="F100" s="109">
        <f>(E100+H100)/2</f>
        <v>124.51220446823099</v>
      </c>
      <c r="H100" s="109">
        <f>MAX(C100*Data!$C$4/Common_Shares,0)</f>
        <v>124.51220446823099</v>
      </c>
      <c r="I100" s="109">
        <f>MAX(I97-H98+H99,0)</f>
        <v>165.78758214013789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136231.64189167309</v>
      </c>
      <c r="D103" s="109">
        <f>MIN(F103*(1-C94),E103)</f>
        <v>61.51989204149038</v>
      </c>
      <c r="E103" s="123">
        <f>PV(C94,D93,0,-F94)</f>
        <v>72.376343578223981</v>
      </c>
      <c r="F103" s="109">
        <f>(E103+H103)/2</f>
        <v>72.376343578223981</v>
      </c>
      <c r="H103" s="123">
        <f>PV(C94,D93,0,-I94)</f>
        <v>72.376343578223981</v>
      </c>
      <c r="I103" s="109">
        <f>PV(C93,D93,0,-I94)</f>
        <v>96.368858436196049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185298.46109900918</v>
      </c>
      <c r="D106" s="109">
        <f>(D100+D103)/2</f>
        <v>83.67763291974336</v>
      </c>
      <c r="E106" s="123">
        <f>(E100+E103)/2</f>
        <v>98.444274023227479</v>
      </c>
      <c r="F106" s="109">
        <f>(F100+F103)/2</f>
        <v>98.444274023227479</v>
      </c>
      <c r="H106" s="123">
        <f>(H100+H103)/2</f>
        <v>98.444274023227479</v>
      </c>
      <c r="I106" s="123">
        <f>(I100+I103)/2</f>
        <v>131.07822028816696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