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4F4404-A4CD-4011-B4C6-DAEE97F4731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F9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<sst xmlns="http://schemas.openxmlformats.org/spreadsheetml/2006/main" count="390" uniqueCount="269">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</sst>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262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7.3697585768742052E-2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7.87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64312.69509632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0.38668976584525844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34.104176919137295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7.3697585768742052E-2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7.1608442539203541</v>
      </c>
      <c r="D29" s="129">
        <f>G29*(1+G20)</f>
        <v>11.779932800434452</v>
      </c>
      <c r="E29" s="87"/>
      <c r="F29" s="131">
        <f>IF(Fin_Analysis!C108="Profit",Fin_Analysis!F100,IF(Fin_Analysis!C108="Dividend",Fin_Analysis!F103,Fin_Analysis!F106))</f>
        <v>8.4245226516710048</v>
      </c>
      <c r="G29" s="274">
        <f>IF(Fin_Analysis!C108="Profit",Fin_Analysis!I100,IF(Fin_Analysis!C108="Dividend",Fin_Analysis!I103,Fin_Analysis!I106))</f>
        <v>10.243419826464741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7.7784678170607288E-2</v>
      </c>
      <c r="D53" s="156">
        <f t="shared" ref="D53:M53" si="43">IF(D36="","",(D27-D36)/D27)</f>
        <v>9.0171250069727232E-2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1.4325259515570934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7.5684380032206122E-2</v>
      </c>
      <c r="D55" s="153">
        <f t="shared" si="45"/>
        <v>6.4256757610072962E-2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9.0093374264517774</v>
      </c>
      <c r="D56" s="158">
        <f t="shared" si="46"/>
        <v>6.2044578976334614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1.5352956341220083E-2</v>
      </c>
      <c r="D87" s="209"/>
      <c r="E87" s="262">
        <f>E86*Exchange_Rate/Dashboard!G3</f>
        <v>2.4434934621328293E-2</v>
      </c>
      <c r="F87" s="209"/>
      <c r="H87" s="262">
        <f>H86*Exchange_Rate/Dashboard!G3</f>
        <v>2.9321921545593956E-2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7.3697585768742052E-2</v>
      </c>
      <c r="D89" s="209"/>
      <c r="E89" s="261">
        <f>E88*Exchange_Rate/Dashboard!G3</f>
        <v>7.3697585768742052E-2</v>
      </c>
      <c r="F89" s="209"/>
      <c r="H89" s="261">
        <f>H88*Exchange_Rate/Dashboard!G3</f>
        <v>7.3697585768742052E-2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3.2874857467779686</v>
      </c>
      <c r="H93" s="87" t="s">
        <v>210</v>
      </c>
      <c r="I93" s="144">
        <f>FV(H87,D93,0,-(H86/(C93-D94)))*Exchange_Rate</f>
        <v>4.0399811113658934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12.539896181871558</v>
      </c>
      <c r="H94" s="87" t="s">
        <v>211</v>
      </c>
      <c r="I94" s="144">
        <f>FV(H89,D93,0,-(H88/(C93-D94)))*Exchange_Rate</f>
        <v>12.539896181871558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16413.912352795334</v>
      </c>
      <c r="D97" s="213"/>
      <c r="E97" s="123">
        <f>PV(C94,D93,0,-F93)</f>
        <v>1.634461430922731</v>
      </c>
      <c r="F97" s="213"/>
      <c r="H97" s="123">
        <f>PV(C94,D93,0,-I93)</f>
        <v>2.0085846196156516</v>
      </c>
      <c r="I97" s="123">
        <f>PV(C93,D93,0,-I93)</f>
        <v>2.6744236762341735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3"/>
      <c r="E98" s="213"/>
      <c r="F98" s="213"/>
      <c r="H98" s="123">
        <f>C98*Data!$C$4/Common_Shares</f>
        <v>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94137.812352795328</v>
      </c>
      <c r="D100" s="109">
        <f>MIN(F100*(1-C94),E100)</f>
        <v>9.0223255598606755</v>
      </c>
      <c r="E100" s="109">
        <f>MAX(E97-H98+E99,0)</f>
        <v>9.709275979935704</v>
      </c>
      <c r="F100" s="109">
        <f>(E100+H100)/2</f>
        <v>10.614500658659619</v>
      </c>
      <c r="H100" s="109">
        <f>MAX(C100*Data!$C$4/Common_Shares,0)</f>
        <v>11.519725337383534</v>
      </c>
      <c r="I100" s="109">
        <f>MAX(I97-H98+H99,0)</f>
        <v>12.185564394002057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50947.950291976289</v>
      </c>
      <c r="D103" s="109">
        <f>MIN(F103*(1-C94),E103)</f>
        <v>5.2993629479800326</v>
      </c>
      <c r="E103" s="123">
        <f>PV(C94,D93,0,-F94)</f>
        <v>6.2345446446823916</v>
      </c>
      <c r="F103" s="109">
        <f>(E103+H103)/2</f>
        <v>6.2345446446823916</v>
      </c>
      <c r="H103" s="123">
        <f>PV(C94,D93,0,-I94)</f>
        <v>6.2345446446823916</v>
      </c>
      <c r="I103" s="109">
        <f>PV(C93,D93,0,-I94)</f>
        <v>8.3012752589274257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65145.493932749792</v>
      </c>
      <c r="D106" s="109">
        <f>(D100+D103)/2</f>
        <v>7.1608442539203541</v>
      </c>
      <c r="E106" s="123">
        <f>(E100+E103)/2</f>
        <v>7.9719103123090473</v>
      </c>
      <c r="F106" s="109">
        <f>(F100+F103)/2</f>
        <v>8.4245226516710048</v>
      </c>
      <c r="H106" s="123">
        <f>(H100+H103)/2</f>
        <v>8.8771349910329622</v>
      </c>
      <c r="I106" s="123">
        <f>(I100+I103)/2</f>
        <v>10.243419826464741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