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2484AF-7907-4802-B133-F87073376D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<sst xmlns="http://schemas.openxmlformats.org/spreadsheetml/2006/main" count="390" uniqueCount="266">
  <si>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</si>
  <si>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</si>
  <si>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</si>
  <si>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</si>
  <si>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</si>
  <si>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</si>
  <si>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</si>
  <si>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</si>
  <si>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</si>
  <si>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</si>
  <si>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</si>
  <si>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</si>
  <si>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</si>
  <si>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</si>
  <si>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</si>
  <si>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</si>
  <si>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</si>
  <si>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</si>
  <si>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</si>
  <si>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</si>
  <si>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</si>
  <si>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</si>
  <si>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</si>
  <si>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</si>
  <si>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</si>
  <si>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</si>
  <si>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</si>
  <si>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</si>
  <si>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</si>
  <si>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</si>
  <si>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</si>
  <si>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</si>
  <si>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</si>
  <si>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</si>
  <si>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</si>
  <si>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</si>
  <si>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</si>
  <si>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</si>
  <si>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</si>
  <si>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</si>
  <si>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</si>
  <si>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</si>
  <si>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</si>
  <si>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</si>
  <si>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</si>
  <si>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</si>
  <si>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</si>
  <si>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</si>
  <si>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</si>
  <si>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</si>
  <si>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</si>
  <si>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</si>
  <si>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</si>
  <si>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</si>
  <si>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</si>
  <si>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</si>
  <si>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</si>
  <si>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</si>
  <si>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</si>
  <si>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</si>
  <si>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</si>
  <si>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</si>
  <si>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</si>
  <si>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</si>
  <si>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</si>
  <si>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</si>
  <si>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</si>
  <si>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</si>
  <si>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</si>
  <si>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</si>
  <si>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</si>
  <si>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</si>
  <si>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</si>
  <si>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</si>
  <si>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</si>
  <si>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</si>
  <si>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</si>
  <si>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</si>
  <si>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</si>
  <si>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</si>
  <si>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</si>
  <si>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</si>
  <si>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</si>
  <si>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</si>
  <si>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</si>
  <si>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</si>
  <si>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</si>
  <si>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</si>
  <si>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</si>
  <si>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</si>
  <si>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</si>
  <si>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</si>
  <si>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</si>
  <si>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</si>
  <si>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</si>
  <si>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</si>
  <si>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</si>
  <si>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</si>
  <si>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</si>
  <si>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</si>
  <si>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</si>
  <si>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</si>
  <si>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</si>
  <si>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</si>
  <si>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</si>
  <si>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</si>
  <si>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</si>
  <si>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</si>
  <si>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</si>
  <si>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</si>
  <si>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</si>
  <si>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</si>
  <si>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</si>
  <si>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</si>
  <si>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</si>
  <si>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</si>
  <si>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</si>
  <si>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</si>
  <si>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</si>
  <si>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</si>
  <si>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</si>
  <si>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</si>
  <si>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</si>
  <si>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</si>
  <si>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</si>
  <si>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</si>
  <si>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</si>
  <si>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</si>
  <si>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</si>
  <si>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</si>
  <si>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</si>
  <si>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</si>
  <si>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</si>
  <si>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</si>
  <si>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</si>
  <si>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</si>
  <si>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</si>
  <si>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</si>
  <si>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</si>
  <si>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</si>
  <si>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</si>
  <si>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</si>
  <si>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</si>
  <si>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</si>
  <si>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</si>
  <si>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</si>
  <si>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</si>
  <si>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</si>
  <si>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</si>
  <si>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</si>
  <si>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</si>
  <si>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</si>
  <si>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</si>
  <si>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</si>
  <si>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</si>
  <si>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</si>
  <si>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</si>
  <si>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</si>
  <si>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</si>
  <si>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</si>
  <si>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</si>
  <si>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</si>
  <si>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</si>
  <si>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</si>
  <si>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</si>
  <si>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</si>
  <si>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</si>
  <si>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</si>
  <si>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</si>
  <si>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</si>
  <si>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</si>
  <si>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</si>
  <si>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</si>
  <si>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</si>
  <si>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</si>
  <si>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</si>
  <si>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</si>
  <si>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</si>
  <si>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</si>
  <si>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</si>
  <si>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</si>
  <si>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</si>
  <si>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</si>
  <si>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</si>
  <si>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</si>
  <si>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</si>
  <si>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</si>
  <si>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</si>
  <si>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</si>
  <si>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</si>
  <si>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</si>
  <si>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</si>
  <si>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</si>
  <si>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</si>
  <si>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</si>
  <si>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</si>
  <si>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</si>
  <si>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</si>
  <si>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</si>
  <si>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</si>
  <si>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</si>
  <si>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</si>
  <si>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</si>
  <si>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</si>
  <si>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</si>
  <si>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</si>
  <si>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</si>
  <si>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</si>
  <si>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</si>
  <si>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</si>
  <si>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</si>
  <si>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</si>
  <si>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</si>
  <si>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</si>
  <si>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</si>
  <si>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</si>
  <si>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</si>
  <si>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</si>
  <si>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</si>
  <si>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</si>
  <si>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</si>
  <si>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</si>
  <si>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</si>
  <si>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</si>
  <si>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</si>
  <si>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</si>
  <si>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</si>
  <si>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</si>
  <si>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</si>
  <si>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</si>
  <si>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</si>
  <si>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</si>
  <si>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</si>
  <si>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</si>
  <si>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</si>
  <si>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</si>
  <si>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</si>
  <si>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</si>
  <si>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</si>
  <si>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</si>
  <si>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</si>
  <si>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</si>
  <si>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</si>
  <si>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</si>
  <si>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</si>
  <si>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</si>
  <si>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</si>
  <si>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</si>
  <si>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</si>
  <si>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</si>
  <si>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</si>
  <si>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</si>
  <si>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</si>
  <si>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</si>
  <si>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</si>
  <si>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</si>
  <si>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</si>
  <si>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</si>
  <si>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</si>
  <si>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</si>
  <si>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</si>
  <si>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0175.HK</t>
  </si>
  <si>
    <t>C0006</t>
  </si>
  <si>
    <t>CNY</t>
  </si>
  <si>
    <t>吉利汽車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</si>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</sst>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4" sqref="D1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1.3909957910864407E-2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14.64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147449.69502720001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51.53999412749674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1.3909957910864407E-2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2.00221530254802</v>
      </c>
      <c r="D29" s="129">
        <f>G29*(1+G20)</f>
        <v>3.6068639938101761</v>
      </c>
      <c r="E29" s="87"/>
      <c r="F29" s="131">
        <f>IF(Fin_Analysis!C108="Profit",Fin_Analysis!F100,IF(Fin_Analysis!C108="Dividend",Fin_Analysis!F103,Fin_Analysis!F106))</f>
        <v>2.3555474147623765</v>
      </c>
      <c r="G29" s="274">
        <f>IF(Fin_Analysis!C108="Profit",Fin_Analysis!I100,IF(Fin_Analysis!C108="Dividend",Fin_Analysis!I103,Fin_Analysis!I106))</f>
        <v>3.1364034728784143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>-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5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1.9402408109055198E-2</v>
      </c>
      <c r="D87" s="209"/>
      <c r="E87" s="262">
        <f>E86*Exchange_Rate/Dashboard!G3</f>
        <v>1.9402408109055198E-2</v>
      </c>
      <c r="F87" s="209"/>
      <c r="H87" s="262">
        <f>H86*Exchange_Rate/Dashboard!G3</f>
        <v>1.9402408109055198E-2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1.3909957910864407E-2</v>
      </c>
      <c r="D89" s="209"/>
      <c r="E89" s="261">
        <f>E88*Exchange_Rate/Dashboard!G3</f>
        <v>1.3909957910864407E-2</v>
      </c>
      <c r="F89" s="209"/>
      <c r="H89" s="261">
        <f>H88*Exchange_Rate/Dashboard!G3</f>
        <v>1.3909957910864407E-2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4.7378472231793483</v>
      </c>
      <c r="H93" s="87" t="s">
        <v>209</v>
      </c>
      <c r="I93" s="144">
        <f>FV(H87,D93,0,-(H86/(C93-D94)))*Exchange_Rate</f>
        <v>4.7378472231793483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3.3061297922346653</v>
      </c>
      <c r="H94" s="87" t="s">
        <v>210</v>
      </c>
      <c r="I94" s="144">
        <f>FV(H89,D93,0,-(H88/(C93-D94)))*Exchange_Rate</f>
        <v>3.3061297922346653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23724368.027924988</v>
      </c>
      <c r="D97" s="213"/>
      <c r="E97" s="123">
        <f>PV(C94,D93,0,-F93)</f>
        <v>2.3555474147623765</v>
      </c>
      <c r="F97" s="213"/>
      <c r="H97" s="123">
        <f>PV(C94,D93,0,-I93)</f>
        <v>2.3555474147623765</v>
      </c>
      <c r="I97" s="123">
        <f>PV(C93,D93,0,-I93)</f>
        <v>3.1364034728784143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23724368.027924988</v>
      </c>
      <c r="D100" s="109">
        <f>MIN(F100*(1-C94),E100)</f>
        <v>2.00221530254802</v>
      </c>
      <c r="E100" s="109">
        <f>MAX(E97-H98+E99,0)</f>
        <v>2.3555474147623765</v>
      </c>
      <c r="F100" s="109">
        <f>(E100+H100)/2</f>
        <v>2.3555474147623765</v>
      </c>
      <c r="H100" s="109">
        <f>MAX(C100*Data!$C$4/Common_Shares,0)</f>
        <v>2.3555474147623765</v>
      </c>
      <c r="I100" s="109">
        <f>MAX(I97-H98+H99,0)</f>
        <v>3.1364034728784143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16555164.45429571</v>
      </c>
      <c r="D103" s="109">
        <f>MIN(F103*(1-C94),E103)</f>
        <v>1.3971711940892977</v>
      </c>
      <c r="E103" s="123">
        <f>PV(C94,D93,0,-F94)</f>
        <v>1.6437308165756443</v>
      </c>
      <c r="F103" s="109">
        <f>(E103+H103)/2</f>
        <v>1.6437308165756443</v>
      </c>
      <c r="H103" s="123">
        <f>PV(C94,D93,0,-I94)</f>
        <v>1.6437308165756443</v>
      </c>
      <c r="I103" s="109">
        <f>PV(C93,D93,0,-I94)</f>
        <v>2.188622062657648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20139766.241110347</v>
      </c>
      <c r="D106" s="109">
        <f>(D100+D103)/2</f>
        <v>1.6996932483186589</v>
      </c>
      <c r="E106" s="123">
        <f>(E100+E103)/2</f>
        <v>1.9996391156690105</v>
      </c>
      <c r="F106" s="109">
        <f>(F100+F103)/2</f>
        <v>1.9996391156690105</v>
      </c>
      <c r="H106" s="123">
        <f>(H100+H103)/2</f>
        <v>1.9996391156690105</v>
      </c>
      <c r="I106" s="123">
        <f>(I100+I103)/2</f>
        <v>2.6625127677680309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