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C46FC7-5B13-456A-AE7D-F54B5A4E529C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H82" i="3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E92" i="4"/>
  <c r="F93" i="4"/>
  <c r="E93" i="4"/>
  <c r="I103" i="3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<sst xmlns="http://schemas.openxmlformats.org/spreadsheetml/2006/main" count="390" uniqueCount="269">
  <si>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</si>
  <si>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</si>
  <si>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</si>
  <si>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</si>
  <si>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</si>
  <si>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</si>
  <si>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</si>
  <si>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</si>
  <si>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</si>
  <si>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</si>
  <si>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</si>
  <si>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</si>
  <si>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</si>
  <si>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</si>
  <si>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</si>
  <si>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</si>
  <si>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</si>
  <si>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</si>
  <si>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</si>
  <si>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</si>
  <si>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</si>
  <si>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</si>
  <si>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</si>
  <si>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</si>
  <si>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</si>
  <si>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</si>
  <si>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</si>
  <si>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</si>
  <si>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</si>
  <si>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</si>
  <si>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</si>
  <si>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</si>
  <si>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</si>
  <si>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</si>
  <si>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</si>
  <si>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</si>
  <si>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</si>
  <si>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</si>
  <si>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</si>
  <si>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</si>
  <si>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</si>
  <si>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</si>
  <si>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</si>
  <si>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</si>
  <si>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</si>
  <si>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</si>
  <si>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</si>
  <si>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</si>
  <si>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</si>
  <si>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</si>
  <si>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</si>
  <si>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</si>
  <si>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</si>
  <si>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</si>
  <si>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</si>
  <si>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</si>
  <si>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</si>
  <si>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</si>
  <si>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</si>
  <si>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</si>
  <si>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</si>
  <si>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</si>
  <si>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</si>
  <si>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</si>
  <si>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</si>
  <si>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</si>
  <si>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</si>
  <si>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</si>
  <si>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</si>
  <si>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</si>
  <si>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</si>
  <si>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</si>
  <si>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</si>
  <si>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</si>
  <si>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</si>
  <si>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</si>
  <si>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</si>
  <si>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</si>
  <si>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</si>
  <si>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</si>
  <si>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</si>
  <si>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</si>
  <si>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</si>
  <si>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</si>
  <si>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</si>
  <si>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</si>
  <si>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</si>
  <si>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</si>
  <si>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</si>
  <si>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</si>
  <si>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</si>
  <si>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</si>
  <si>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</si>
  <si>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</si>
  <si>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</si>
  <si>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</si>
  <si>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</si>
  <si>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</si>
  <si>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</si>
  <si>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</si>
  <si>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</si>
  <si>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</si>
  <si>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</si>
  <si>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</si>
  <si>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</si>
  <si>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</si>
  <si>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</si>
  <si>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</si>
  <si>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</si>
  <si>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</si>
  <si>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</si>
  <si>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</si>
  <si>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</si>
  <si>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</si>
  <si>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</si>
  <si>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</si>
  <si>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</si>
  <si>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</si>
  <si>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</si>
  <si>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</si>
  <si>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</si>
  <si>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</si>
  <si>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</si>
  <si>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</si>
  <si>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</si>
  <si>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</si>
  <si>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</si>
  <si>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</si>
  <si>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</si>
  <si>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</si>
  <si>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</si>
  <si>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</si>
  <si>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</si>
  <si>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</si>
  <si>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</si>
  <si>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</si>
  <si>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</si>
  <si>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</si>
  <si>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</si>
  <si>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</si>
  <si>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</si>
  <si>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</si>
  <si>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</si>
  <si>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</si>
  <si>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</si>
  <si>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</si>
  <si>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</si>
  <si>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</si>
  <si>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</si>
  <si>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</si>
  <si>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</si>
  <si>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</si>
  <si>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</si>
  <si>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</si>
  <si>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</si>
  <si>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</si>
  <si>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</si>
  <si>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</si>
  <si>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</si>
  <si>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</si>
  <si>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</si>
  <si>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</si>
  <si>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</si>
  <si>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</si>
  <si>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</si>
  <si>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</si>
  <si>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</si>
  <si>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</si>
  <si>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</si>
  <si>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</si>
  <si>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</si>
  <si>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</si>
  <si>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</si>
  <si>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</si>
  <si>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</si>
  <si>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</si>
  <si>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</si>
  <si>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</si>
  <si>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</si>
  <si>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</si>
  <si>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</si>
  <si>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</si>
  <si>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</si>
  <si>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</si>
  <si>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</si>
  <si>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</si>
  <si>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</si>
  <si>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</si>
  <si>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</si>
  <si>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</si>
  <si>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</si>
  <si>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</si>
  <si>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</si>
  <si>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</si>
  <si>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</si>
  <si>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</si>
  <si>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</si>
  <si>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</si>
  <si>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</si>
  <si>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</si>
  <si>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</si>
  <si>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</si>
  <si>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</si>
  <si>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</si>
  <si>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</si>
  <si>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</si>
  <si>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</si>
  <si>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</si>
  <si>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</si>
  <si>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</si>
  <si>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</si>
  <si>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</si>
  <si>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</si>
  <si>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</si>
  <si>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</si>
  <si>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</si>
  <si>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</si>
  <si>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</si>
  <si>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</si>
  <si>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</si>
  <si>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</si>
  <si>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</si>
  <si>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</si>
  <si>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</si>
  <si>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</si>
  <si>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</si>
  <si>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</si>
  <si>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</si>
  <si>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</si>
  <si>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</si>
  <si>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</si>
  <si>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</si>
  <si>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</si>
  <si>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</si>
  <si>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</si>
  <si>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</si>
  <si>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</si>
  <si>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</si>
  <si>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</si>
  <si>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</si>
  <si>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</si>
  <si>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</si>
  <si>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</si>
  <si>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</si>
  <si>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</si>
  <si>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</si>
  <si>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</si>
  <si>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</si>
  <si>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</si>
  <si>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</si>
  <si>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</si>
  <si>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</si>
  <si>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</si>
  <si>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</si>
  <si>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</si>
  <si>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</si>
  <si>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</si>
  <si>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</si>
  <si>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</si>
  <si>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</si>
  <si>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</si>
  <si>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</si>
  <si>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</si>
  <si>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</si>
  <si>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</si>
  <si>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</si>
  <si>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</si>
  <si>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</si>
  <si>
    <t>德昌電機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</si>
</sst>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8" sqref="D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268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5.6663180634814118E-2</v>
      </c>
      <c r="D45" s="152">
        <f>IF(D44="","",D44*Exchange_Rate/Dashboard!$G$3)</f>
        <v>4.7388388919652726E-2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266</v>
      </c>
      <c r="D87" s="269">
        <v>0.02</v>
      </c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4" sqref="C4:D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10.74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10035.58524516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8.5450234326734034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5.6663180634814118E-2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9.1048656332934641</v>
      </c>
      <c r="D29" s="129">
        <f>G29*(1+G20)</f>
        <v>17.229624318474329</v>
      </c>
      <c r="E29" s="87"/>
      <c r="F29" s="131">
        <f>IF(Fin_Analysis!C108="Profit",Fin_Analysis!F100,IF(Fin_Analysis!C108="Dividend",Fin_Analysis!F103,Fin_Analysis!F106))</f>
        <v>10.711606627404075</v>
      </c>
      <c r="G29" s="274">
        <f>IF(Fin_Analysis!C108="Profit",Fin_Analysis!I100,IF(Fin_Analysis!C108="Dividend",Fin_Analysis!I103,Fin_Analysis!I106))</f>
        <v>14.982282016064635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abSelected="1" topLeftCell="A4" zoomScaleNormal="100" workbookViewId="0">
      <pane xSplit="2" topLeftCell="C1" activePane="topRight" state="frozen"/>
      <selection activeCell="A4" sqref="A4"/>
      <selection pane="topRight" activeCell="D34" sqref="D3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0.17225256432181468</v>
      </c>
      <c r="D55" s="153">
        <f t="shared" si="45"/>
        <v>0.25325471900179536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" zoomScaleNormal="100" workbookViewId="0">
      <selection activeCell="H82" sqref="H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0.10655855799629543</v>
      </c>
      <c r="D87" s="209"/>
      <c r="E87" s="262">
        <f>E86*Exchange_Rate/Dashboard!G3</f>
        <v>0.10655855799629543</v>
      </c>
      <c r="F87" s="209"/>
      <c r="H87" s="262">
        <f>H86*Exchange_Rate/Dashboard!G3</f>
        <v>0.11702718054304259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5.6663180634814118E-2</v>
      </c>
      <c r="D89" s="209"/>
      <c r="E89" s="261">
        <f>E88*Exchange_Rate/Dashboard!G3</f>
        <v>5.6663180634814118E-2</v>
      </c>
      <c r="F89" s="209"/>
      <c r="H89" s="261">
        <f>H88*Exchange_Rate/Dashboard!G3</f>
        <v>5.6663180634814118E-2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28.768729790212657</v>
      </c>
      <c r="H93" s="87" t="s">
        <v>209</v>
      </c>
      <c r="I93" s="144">
        <f>FV(H87,D93,0,-(H86/(C93-D94)))*Exchange_Rate</f>
        <v>33.118128913574331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12.146304607510137</v>
      </c>
      <c r="H94" s="87" t="s">
        <v>210</v>
      </c>
      <c r="I94" s="144">
        <f>FV(H89,D93,0,-(H88/(C93-D94)))*Exchange_Rate</f>
        <v>12.146304607510137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15385620.412290499</v>
      </c>
      <c r="D97" s="213"/>
      <c r="E97" s="123">
        <f>PV(C94,D93,0,-F93)</f>
        <v>14.303143155776585</v>
      </c>
      <c r="F97" s="213"/>
      <c r="H97" s="123">
        <f>PV(C94,D93,0,-I93)</f>
        <v>16.465563212438784</v>
      </c>
      <c r="I97" s="123">
        <f>PV(C93,D93,0,-I93)</f>
        <v>21.923842126354177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15385620.412290499</v>
      </c>
      <c r="D100" s="109">
        <f>MIN(F100*(1-C94),E100)</f>
        <v>13.076700206491532</v>
      </c>
      <c r="E100" s="109">
        <f>MAX(E97-H98+E99,0)</f>
        <v>14.303143155776585</v>
      </c>
      <c r="F100" s="109">
        <f>(E100+H100)/2</f>
        <v>15.384353184107685</v>
      </c>
      <c r="H100" s="109">
        <f>MAX(C100*Data!$C$4/Common_Shares,0)</f>
        <v>16.465563212438784</v>
      </c>
      <c r="I100" s="109">
        <f>MAX(I97-H98+H99,0)</f>
        <v>21.923842126354177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5642783.5217046067</v>
      </c>
      <c r="D103" s="109">
        <f>MIN(F103*(1-C94),E103)</f>
        <v>5.1330310600953961</v>
      </c>
      <c r="E103" s="123">
        <f>PV(C94,D93,0,-F94)</f>
        <v>6.0388600707004665</v>
      </c>
      <c r="F103" s="109">
        <f>(E103+H103)/2</f>
        <v>6.0388600707004665</v>
      </c>
      <c r="H103" s="123">
        <f>PV(C94,D93,0,-I94)</f>
        <v>6.0388600707004665</v>
      </c>
      <c r="I103" s="109">
        <f>PV(C93,D93,0,-I94)</f>
        <v>8.0407219057750936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9503906.3052434921</v>
      </c>
      <c r="D106" s="109">
        <f>(D100+D103)/2</f>
        <v>9.1048656332934641</v>
      </c>
      <c r="E106" s="123">
        <f>(E100+E103)/2</f>
        <v>10.171001613238525</v>
      </c>
      <c r="F106" s="109">
        <f>(F100+F103)/2</f>
        <v>10.711606627404075</v>
      </c>
      <c r="H106" s="123">
        <f>(H100+H103)/2</f>
        <v>11.252211641569625</v>
      </c>
      <c r="I106" s="123">
        <f>(I100+I103)/2</f>
        <v>14.982282016064635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