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A0AE61-847E-42B2-A799-1B4ABE8279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<sst xmlns="http://schemas.openxmlformats.org/spreadsheetml/2006/main" count="390" uniqueCount="269">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</sst>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8.0423280423280424E-2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3.78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1842.2140867199998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9.0443913454938869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6.4338624338624348E-2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1.9919808512306083</v>
      </c>
      <c r="D29" s="129">
        <f>G29*(1+G20)</f>
        <v>3.8314879410406064</v>
      </c>
      <c r="E29" s="87"/>
      <c r="F29" s="131">
        <f>IF(Fin_Analysis!C108="Profit",Fin_Analysis!F100,IF(Fin_Analysis!C108="Dividend",Fin_Analysis!F103,Fin_Analysis!F106))</f>
        <v>2.3435068838007158</v>
      </c>
      <c r="G29" s="274">
        <f>IF(Fin_Analysis!C108="Profit",Fin_Analysis!I100,IF(Fin_Analysis!C108="Dividend",Fin_Analysis!I103,Fin_Analysis!I106))</f>
        <v>3.3317286443831362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4.0247282824821366E-2</v>
      </c>
      <c r="D55" s="153">
        <f t="shared" si="45"/>
        <v>3.7088804656829566E-2</v>
      </c>
      <c r="E55" s="153">
        <f t="shared" si="45"/>
        <v>2.8698240375488321E-2</v>
      </c>
      <c r="F55" s="153">
        <f t="shared" si="45"/>
        <v>3.307625725761746E-2</v>
      </c>
      <c r="G55" s="153">
        <f t="shared" si="45"/>
        <v>0.10051353148386549</v>
      </c>
      <c r="H55" s="153">
        <f t="shared" si="45"/>
        <v>1.5611676482073268E-2</v>
      </c>
      <c r="I55" s="153">
        <f t="shared" si="45"/>
        <v>1.49612371636157E-2</v>
      </c>
      <c r="J55" s="153">
        <f t="shared" si="45"/>
        <v>1.3698127065736321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0.1382071996058393</v>
      </c>
      <c r="D87" s="209"/>
      <c r="E87" s="262">
        <f>E86*Exchange_Rate/Dashboard!G3</f>
        <v>9.6745039724087573E-2</v>
      </c>
      <c r="F87" s="209"/>
      <c r="H87" s="262">
        <f>H86*Exchange_Rate/Dashboard!G3</f>
        <v>0.11056575968467151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8.0423280423280424E-2</v>
      </c>
      <c r="D89" s="209"/>
      <c r="E89" s="261">
        <f>E88*Exchange_Rate/Dashboard!G3</f>
        <v>5.7904761904761903E-2</v>
      </c>
      <c r="F89" s="209"/>
      <c r="H89" s="261">
        <f>H88*Exchange_Rate/Dashboard!G3</f>
        <v>6.4338624338624348E-2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8.7923499623796815</v>
      </c>
      <c r="H93" s="87" t="s">
        <v>210</v>
      </c>
      <c r="I93" s="144">
        <f>FV(H87,D93,0,-(H86/(C93-D94)))*Exchange_Rate</f>
        <v>10.697687709996083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4.3943536426944227</v>
      </c>
      <c r="H94" s="87" t="s">
        <v>211</v>
      </c>
      <c r="I94" s="144">
        <f>FV(H89,D93,0,-(H88/(C93-D94)))*Exchange_Rate</f>
        <v>5.0329051866821679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2592083.6516016969</v>
      </c>
      <c r="D97" s="213"/>
      <c r="E97" s="123">
        <f>PV(C94,D93,0,-F93)</f>
        <v>4.371351849895972</v>
      </c>
      <c r="F97" s="213"/>
      <c r="H97" s="123">
        <f>PV(C94,D93,0,-I93)</f>
        <v>5.3186414508964912</v>
      </c>
      <c r="I97" s="123">
        <f>PV(C93,D93,0,-I93)</f>
        <v>7.0817532319847762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2592083.6516016969</v>
      </c>
      <c r="D100" s="109">
        <f>MIN(F100*(1-C94),E100)</f>
        <v>4.1182471528367968</v>
      </c>
      <c r="E100" s="109">
        <f>MAX(E97-H98+E99,0)</f>
        <v>4.371351849895972</v>
      </c>
      <c r="F100" s="109">
        <f>(E100+H100)/2</f>
        <v>4.8449966503962312</v>
      </c>
      <c r="H100" s="109">
        <f>MAX(C100*Data!$C$4/Common_Shares,0)</f>
        <v>5.3186414508964912</v>
      </c>
      <c r="I100" s="109">
        <f>MAX(I97-H98+H99,0)</f>
        <v>7.0817532319847762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1219488.8847119852</v>
      </c>
      <c r="D103" s="109">
        <f>MIN(F103*(1-C94),E103)</f>
        <v>1.9919808512306083</v>
      </c>
      <c r="E103" s="123">
        <f>PV(C94,D93,0,-F94)</f>
        <v>2.1847703978209609</v>
      </c>
      <c r="F103" s="109">
        <f>(E103+H103)/2</f>
        <v>2.3435068838007158</v>
      </c>
      <c r="H103" s="123">
        <f>PV(C94,D93,0,-I94)</f>
        <v>2.5022433697804702</v>
      </c>
      <c r="I103" s="109">
        <f>PV(C93,D93,0,-I94)</f>
        <v>3.3317286443831362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1597590.0474871064</v>
      </c>
      <c r="D106" s="109">
        <f>(D100+D103)/2</f>
        <v>3.0551140020337026</v>
      </c>
      <c r="E106" s="123">
        <f>(E100+E103)/2</f>
        <v>3.2780611238584667</v>
      </c>
      <c r="F106" s="109">
        <f>(F100+F103)/2</f>
        <v>3.5942517670984735</v>
      </c>
      <c r="H106" s="123">
        <f>(H100+H103)/2</f>
        <v>3.9104424103384807</v>
      </c>
      <c r="I106" s="123">
        <f>(I100+I103)/2</f>
        <v>5.2067409381839562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