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F6FE2F5-EFE3-42A3-BCBB-45CCFF25E8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H44" i="4"/>
  <c r="G44" i="4"/>
  <c r="F44" i="4"/>
  <c r="E44" i="4"/>
  <c r="E45" i="4" s="1"/>
  <c r="D44" i="4"/>
  <c r="C44" i="4"/>
  <c r="C45" i="4" s="1"/>
  <c r="D39" i="4"/>
  <c r="D94" i="3"/>
  <c r="C7" i="1"/>
  <c r="C33" i="1"/>
  <c r="B91" i="3"/>
  <c r="C97" i="4"/>
  <c r="C94" i="4"/>
  <c r="C96" i="4"/>
  <c r="C95" i="4"/>
  <c r="D45" i="4"/>
  <c r="F45" i="4"/>
  <c r="G45" i="4"/>
  <c r="H45" i="4"/>
  <c r="I45" i="4"/>
  <c r="J45" i="4"/>
  <c r="K45" i="4"/>
  <c r="L45" i="4"/>
  <c r="M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<sst xmlns="http://schemas.openxmlformats.org/spreadsheetml/2006/main" count="390" uniqueCount="269">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</sst>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9.0666666666666659E-2</v>
      </c>
      <c r="D45" s="152">
        <f>IF(D44="","",D44*Exchange_Rate/Dashboard!$G$3)</f>
        <v>7.3333333333333334E-2</v>
      </c>
      <c r="E45" s="152">
        <f>IF(E44="","",E44*Exchange_Rate/Dashboard!$G$3)</f>
        <v>7.3333333333333334E-2</v>
      </c>
      <c r="F45" s="152">
        <f>IF(F44="","",F44*Exchange_Rate/Dashboard!$G$3)</f>
        <v>6.6666666666666666E-2</v>
      </c>
      <c r="G45" s="152">
        <f>IF(G44="","",G44*Exchange_Rate/Dashboard!$G$3)</f>
        <v>6.6666666666666666E-2</v>
      </c>
      <c r="H45" s="152">
        <f>IF(H44="","",H44*Exchange_Rate/Dashboard!$G$3)</f>
        <v>7.6666666666666661E-2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15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8806.6177499999994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0.68459946977191521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10.483600496239696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7.3333333333333334E-2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12.353789297553718</v>
      </c>
      <c r="D29" s="129">
        <f>G29*(1+G20)</f>
        <v>25.926331397777052</v>
      </c>
      <c r="E29" s="87"/>
      <c r="F29" s="131">
        <f>IF(Fin_Analysis!C108="Profit",Fin_Analysis!F100,IF(Fin_Analysis!C108="Dividend",Fin_Analysis!F103,Fin_Analysis!F106))</f>
        <v>14.63190119856484</v>
      </c>
      <c r="G29" s="274">
        <f>IF(Fin_Analysis!C108="Profit",Fin_Analysis!I100,IF(Fin_Analysis!C108="Dividend",Fin_Analysis!I103,Fin_Analysis!I106))</f>
        <v>22.544635998067005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0.23674800333023538</v>
      </c>
      <c r="D53" s="156">
        <f t="shared" ref="D53:M53" si="43">IF(D36="","",(D27-D36)/D27)</f>
        <v>0.1813687183432823</v>
      </c>
      <c r="E53" s="156">
        <f t="shared" si="43"/>
        <v>0.2553435457821322</v>
      </c>
      <c r="F53" s="156">
        <f t="shared" si="43"/>
        <v>0.21966692619831024</v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0.4770507174230757</v>
      </c>
      <c r="D54" s="157">
        <f t="shared" si="44"/>
        <v>0.6565297651536719</v>
      </c>
      <c r="E54" s="157">
        <f t="shared" si="44"/>
        <v>-6.0376151204880865E-2</v>
      </c>
      <c r="F54" s="157">
        <f t="shared" si="44"/>
        <v>0.67817467889821803</v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6.1391011793840093E-2</v>
      </c>
      <c r="D55" s="153">
        <f t="shared" si="45"/>
        <v>2.8673859874687374E-2</v>
      </c>
      <c r="E55" s="153">
        <f t="shared" si="45"/>
        <v>-0.21973077106026734</v>
      </c>
      <c r="F55" s="153">
        <f t="shared" si="45"/>
        <v>3.7580912490105083E-2</v>
      </c>
      <c r="G55" s="153">
        <f t="shared" si="45"/>
        <v>5.5333299607483753E-2</v>
      </c>
      <c r="H55" s="153">
        <f t="shared" si="45"/>
        <v>2.1841264578165751E-2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3.5066755118062995</v>
      </c>
      <c r="D56" s="158">
        <f t="shared" si="46"/>
        <v>4.8543433811852026</v>
      </c>
      <c r="E56" s="158">
        <f t="shared" si="46"/>
        <v>3.3265242212912804</v>
      </c>
      <c r="F56" s="158">
        <f t="shared" si="46"/>
        <v>3.9815520169188523</v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8.2673140888850319E-2</v>
      </c>
      <c r="D87" s="209"/>
      <c r="E87" s="262">
        <f>E86*Exchange_Rate/Dashboard!G3</f>
        <v>7.6309661006917315E-2</v>
      </c>
      <c r="F87" s="209"/>
      <c r="H87" s="262">
        <f>H86*Exchange_Rate/Dashboard!G3</f>
        <v>9.538707625864648E-2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9.0666666666666659E-2</v>
      </c>
      <c r="D89" s="209"/>
      <c r="E89" s="261">
        <f>E88*Exchange_Rate/Dashboard!G3</f>
        <v>6.6666666666666666E-2</v>
      </c>
      <c r="F89" s="209"/>
      <c r="H89" s="261">
        <f>H88*Exchange_Rate/Dashboard!G3</f>
        <v>7.3333333333333334E-2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25.050306298293702</v>
      </c>
      <c r="H93" s="87" t="s">
        <v>210</v>
      </c>
      <c r="I93" s="144">
        <f>FV(H87,D93,0,-(H86/(C93-D94)))*Exchange_Rate</f>
        <v>34.188096737941223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20.921830652201027</v>
      </c>
      <c r="H94" s="87" t="s">
        <v>211</v>
      </c>
      <c r="I94" s="144">
        <f>FV(H89,D93,0,-(H88/(C93-D94)))*Exchange_Rate</f>
        <v>23.742247857558294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9979381.1343638785</v>
      </c>
      <c r="D97" s="213"/>
      <c r="E97" s="123">
        <f>PV(C94,D93,0,-F93)</f>
        <v>12.454429503607852</v>
      </c>
      <c r="F97" s="213"/>
      <c r="H97" s="123">
        <f>PV(C94,D93,0,-I93)</f>
        <v>16.997526322231732</v>
      </c>
      <c r="I97" s="123">
        <f>PV(C93,D93,0,-I93)</f>
        <v>22.632149220722773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9928001.4343638793</v>
      </c>
      <c r="D100" s="109">
        <f>MIN(F100*(1-C94),E100)</f>
        <v>12.353789297553718</v>
      </c>
      <c r="E100" s="109">
        <f>MAX(E97-H98+E99,0)</f>
        <v>12.353789297553718</v>
      </c>
      <c r="F100" s="109">
        <f>(E100+H100)/2</f>
        <v>14.63190119856484</v>
      </c>
      <c r="H100" s="109">
        <f>MAX(C100*Data!$C$4/Common_Shares,0)</f>
        <v>16.910013099575963</v>
      </c>
      <c r="I100" s="109">
        <f>MAX(I97-H98+H99,0)</f>
        <v>22.544635998067005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6930275.8259182451</v>
      </c>
      <c r="D103" s="109">
        <f>MIN(F103*(1-C94),E103)</f>
        <v>9.4375248139001755</v>
      </c>
      <c r="E103" s="123">
        <f>PV(C94,D93,0,-F94)</f>
        <v>10.401847460124998</v>
      </c>
      <c r="F103" s="109">
        <f>(E103+H103)/2</f>
        <v>11.102970369294324</v>
      </c>
      <c r="H103" s="123">
        <f>PV(C94,D93,0,-I94)</f>
        <v>11.80409327846365</v>
      </c>
      <c r="I103" s="109">
        <f>PV(C93,D93,0,-I94)</f>
        <v>15.717110562382329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6680006.4860908603</v>
      </c>
      <c r="D106" s="109">
        <f>(D100+D103)/2</f>
        <v>10.895657055726947</v>
      </c>
      <c r="E106" s="123">
        <f>(E100+E103)/2</f>
        <v>11.377818378839358</v>
      </c>
      <c r="F106" s="109">
        <f>(F100+F103)/2</f>
        <v>12.867435783929583</v>
      </c>
      <c r="H106" s="123">
        <f>(H100+H103)/2</f>
        <v>14.357053189019807</v>
      </c>
      <c r="I106" s="123">
        <f>(I100+I103)/2</f>
        <v>19.130873280224666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