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95908D-907F-4D86-A745-C9322878A9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<sst xmlns="http://schemas.openxmlformats.org/spreadsheetml/2006/main" count="390" uniqueCount="268">
  <si>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</si>
  <si>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</si>
  <si>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</si>
  <si>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</si>
  <si>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</si>
  <si>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</si>
  <si>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</si>
  <si>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</si>
  <si>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</si>
  <si>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</si>
  <si>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</si>
  <si>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</si>
  <si>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</si>
  <si>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</si>
  <si>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</si>
  <si>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</si>
  <si>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</si>
  <si>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</si>
  <si>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</si>
  <si>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</si>
  <si>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</si>
  <si>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</si>
  <si>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</si>
  <si>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</si>
  <si>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</si>
  <si>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</si>
  <si>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</si>
  <si>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</si>
  <si>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</si>
  <si>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</si>
  <si>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</si>
  <si>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</si>
  <si>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</si>
  <si>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</si>
  <si>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</si>
  <si>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</si>
  <si>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</si>
  <si>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</si>
  <si>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</si>
  <si>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</si>
  <si>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</si>
  <si>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</si>
  <si>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</si>
  <si>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</si>
  <si>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</si>
  <si>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</si>
  <si>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</si>
  <si>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</si>
  <si>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</si>
  <si>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</si>
  <si>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</si>
  <si>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</si>
  <si>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</si>
  <si>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</si>
  <si>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</si>
  <si>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</si>
  <si>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</si>
  <si>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</si>
  <si>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</si>
  <si>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</si>
  <si>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</si>
  <si>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</si>
  <si>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</si>
  <si>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</si>
  <si>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</si>
  <si>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</si>
  <si>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</si>
  <si>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</si>
  <si>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</si>
  <si>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</si>
  <si>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</si>
  <si>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</si>
  <si>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</si>
  <si>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</si>
  <si>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</si>
  <si>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</si>
  <si>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</si>
  <si>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</si>
  <si>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</si>
  <si>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</si>
  <si>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</si>
  <si>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</si>
  <si>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</si>
  <si>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</si>
  <si>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</si>
  <si>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</si>
  <si>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</si>
  <si>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</si>
  <si>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</si>
  <si>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</si>
  <si>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</si>
  <si>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</si>
  <si>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</si>
  <si>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</si>
  <si>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</si>
  <si>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</si>
  <si>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</si>
  <si>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</si>
  <si>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</si>
  <si>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</si>
  <si>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</si>
  <si>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</si>
  <si>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</si>
  <si>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</si>
  <si>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</si>
  <si>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</si>
  <si>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</si>
  <si>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</si>
  <si>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</si>
  <si>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</si>
  <si>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</si>
  <si>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</si>
  <si>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</si>
  <si>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</si>
  <si>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</si>
  <si>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</si>
  <si>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</si>
  <si>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</si>
  <si>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</si>
  <si>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</si>
  <si>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</si>
  <si>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</si>
  <si>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</si>
  <si>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</si>
  <si>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</si>
  <si>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</si>
  <si>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</si>
  <si>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</si>
  <si>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</si>
  <si>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</si>
  <si>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</si>
  <si>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</si>
  <si>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</si>
  <si>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</si>
  <si>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</si>
  <si>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</si>
  <si>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</si>
  <si>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</si>
  <si>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</si>
  <si>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</si>
  <si>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</si>
  <si>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</si>
  <si>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</si>
  <si>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</si>
  <si>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</si>
  <si>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</si>
  <si>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</si>
  <si>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</si>
  <si>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</si>
  <si>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</si>
  <si>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</si>
  <si>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</si>
  <si>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</si>
  <si>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</si>
  <si>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</si>
  <si>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</si>
  <si>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</si>
  <si>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</si>
  <si>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</si>
  <si>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</si>
  <si>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</si>
  <si>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</si>
  <si>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</si>
  <si>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</si>
  <si>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</si>
  <si>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</si>
  <si>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</si>
  <si>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</si>
  <si>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</si>
  <si>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</si>
  <si>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</si>
  <si>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</si>
  <si>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</si>
  <si>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</si>
  <si>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</si>
  <si>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</si>
  <si>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</si>
  <si>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</si>
  <si>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</si>
  <si>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</si>
  <si>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</si>
  <si>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</si>
  <si>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</si>
  <si>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</si>
  <si>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</si>
  <si>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</si>
  <si>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</si>
  <si>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</si>
  <si>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</si>
  <si>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</si>
  <si>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</si>
  <si>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</si>
  <si>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</si>
  <si>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</si>
  <si>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</si>
  <si>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</si>
  <si>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</si>
  <si>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</si>
  <si>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</si>
  <si>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</si>
  <si>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</si>
  <si>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</si>
  <si>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</si>
  <si>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</si>
  <si>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</si>
  <si>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</si>
  <si>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</si>
  <si>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</si>
  <si>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</si>
  <si>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</si>
  <si>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</si>
  <si>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</si>
  <si>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</si>
  <si>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</si>
  <si>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</si>
  <si>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</si>
  <si>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</si>
  <si>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</si>
  <si>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</si>
  <si>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</si>
  <si>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</si>
  <si>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</si>
  <si>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</si>
  <si>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</si>
  <si>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</si>
  <si>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</si>
  <si>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</si>
  <si>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</si>
  <si>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</si>
  <si>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</si>
  <si>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</si>
  <si>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</si>
  <si>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</si>
  <si>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</si>
  <si>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</si>
  <si>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</si>
  <si>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</si>
  <si>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</si>
  <si>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</si>
  <si>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</si>
  <si>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</si>
  <si>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</si>
  <si>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</si>
  <si>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</si>
  <si>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</si>
  <si>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</si>
  <si>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</si>
  <si>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</si>
  <si>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</si>
  <si>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</si>
  <si>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</si>
  <si>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</si>
  <si>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</si>
  <si>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</si>
  <si>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</si>
  <si>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</si>
  <si>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</si>
  <si>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</si>
  <si>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</si>
  <si>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</si>
  <si>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Tier 3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</si>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</sst>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6.6381681782905155E-2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73.349999999999994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1575680.4913459499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1.0635190266040198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23.902184122996498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6.6381681782905155E-2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39.410230754495139</v>
      </c>
      <c r="D29" s="129">
        <f>G29*(1+G20)</f>
        <v>69.065936071913328</v>
      </c>
      <c r="E29" s="87"/>
      <c r="F29" s="131">
        <f>IF(Fin_Analysis!C108="Profit",Fin_Analysis!F100,IF(Fin_Analysis!C108="Dividend",Fin_Analysis!F103,Fin_Analysis!F106))</f>
        <v>46.364977358229574</v>
      </c>
      <c r="G29" s="274">
        <f>IF(Fin_Analysis!C108="Profit",Fin_Analysis!I100,IF(Fin_Analysis!C108="Dividend",Fin_Analysis!I103,Fin_Analysis!I106))</f>
        <v>60.05733571470725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0.31546091797268211</v>
      </c>
      <c r="D53" s="156">
        <f t="shared" ref="D53:M53" si="43">IF(D36="","",(D27-D36)/D27)</f>
        <v>0.32452750272625946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0.85815476812654601</v>
      </c>
      <c r="D54" s="157">
        <f t="shared" si="44"/>
        <v>0.90629918200011661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4.5432583973138346E-2</v>
      </c>
      <c r="D55" s="153">
        <f t="shared" si="45"/>
        <v>2.4976149385243705E-2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0.96378562214143304</v>
      </c>
      <c r="D56" s="158">
        <f t="shared" si="46"/>
        <v>0.89175655474295745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-25641.841003586895</v>
      </c>
      <c r="E6" s="56">
        <f>1-D6/D3</f>
        <v>1.0185290956034039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1.0635190266040198</v>
      </c>
      <c r="E53" s="88">
        <f>IF(C53=0,0,MAX(C53,C53*Dashboard!G23))</f>
        <v>4599.7197900623851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4.1837180855698097E-2</v>
      </c>
      <c r="D87" s="209"/>
      <c r="E87" s="262">
        <f>E86*Exchange_Rate/Dashboard!G3</f>
        <v>4.1837180855698097E-2</v>
      </c>
      <c r="F87" s="209"/>
      <c r="H87" s="262">
        <f>H86*Exchange_Rate/Dashboard!G3</f>
        <v>4.1837180855698097E-2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6.6381681782905155E-2</v>
      </c>
      <c r="D89" s="209"/>
      <c r="E89" s="261">
        <f>E88*Exchange_Rate/Dashboard!G3</f>
        <v>6.6381681782905155E-2</v>
      </c>
      <c r="F89" s="209"/>
      <c r="H89" s="261">
        <f>H88*Exchange_Rate/Dashboard!G3</f>
        <v>6.6381681782905155E-2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52.315369386403738</v>
      </c>
      <c r="H93" s="87" t="s">
        <v>209</v>
      </c>
      <c r="I93" s="144">
        <f>FV(H87,D93,0,-(H86/(C93-D94)))*Exchange_Rate</f>
        <v>52.315369386403738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93.25653045774979</v>
      </c>
      <c r="H94" s="87" t="s">
        <v>210</v>
      </c>
      <c r="I94" s="144">
        <f>FV(H89,D93,0,-(H88/(C93-D94)))*Exchange_Rate</f>
        <v>93.25653045774979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558737.90384994308</v>
      </c>
      <c r="D97" s="213"/>
      <c r="E97" s="123">
        <f>PV(C94,D93,0,-F93)</f>
        <v>26.00998455745631</v>
      </c>
      <c r="F97" s="213"/>
      <c r="H97" s="123">
        <f>PV(C94,D93,0,-I93)</f>
        <v>26.00998455745631</v>
      </c>
      <c r="I97" s="123">
        <f>PV(C93,D93,0,-I93)</f>
        <v>33.691170868742823</v>
      </c>
      <c r="K97" s="24"/>
    </row>
    <row r="98" spans="2:11" ht="15" customHeight="1" x14ac:dyDescent="0.4">
      <c r="B98" s="28" t="s">
        <v>144</v>
      </c>
      <c r="C98" s="91">
        <f>E53*Exchange_Rate</f>
        <v>4924.4676519751738</v>
      </c>
      <c r="D98" s="213"/>
      <c r="E98" s="213"/>
      <c r="F98" s="213"/>
      <c r="H98" s="123">
        <f>C98*Data!$C$4/Common_Shares</f>
        <v>0.22924044833723417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553813.43619796785</v>
      </c>
      <c r="D100" s="109">
        <f>MIN(F100*(1-C94),E100)</f>
        <v>21.913632492751216</v>
      </c>
      <c r="E100" s="109">
        <f>MAX(E97-H98+E99,0)</f>
        <v>25.780744109119077</v>
      </c>
      <c r="F100" s="109">
        <f>(E100+H100)/2</f>
        <v>25.780744109119077</v>
      </c>
      <c r="H100" s="109">
        <f>MAX(C100*Data!$C$4/Common_Shares,0)</f>
        <v>25.780744109119073</v>
      </c>
      <c r="I100" s="109">
        <f>MAX(I97-H98+H99,0)</f>
        <v>33.461930420405587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995997.14117326553</v>
      </c>
      <c r="D103" s="109">
        <f>MIN(F103*(1-C94),E103)</f>
        <v>39.410230754495139</v>
      </c>
      <c r="E103" s="123">
        <f>PV(C94,D93,0,-F94)</f>
        <v>46.364977358229574</v>
      </c>
      <c r="F103" s="109">
        <f>(E103+H103)/2</f>
        <v>46.364977358229574</v>
      </c>
      <c r="H103" s="123">
        <f>PV(C94,D93,0,-I94)</f>
        <v>46.364977358229574</v>
      </c>
      <c r="I103" s="109">
        <f>PV(C93,D93,0,-I94)</f>
        <v>60.05733571470725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774905.28868561669</v>
      </c>
      <c r="D106" s="109">
        <f>(D100+D103)/2</f>
        <v>30.661931623623175</v>
      </c>
      <c r="E106" s="123">
        <f>(E100+E103)/2</f>
        <v>36.072860733674325</v>
      </c>
      <c r="F106" s="109">
        <f>(F100+F103)/2</f>
        <v>36.072860733674325</v>
      </c>
      <c r="H106" s="123">
        <f>(H100+H103)/2</f>
        <v>36.072860733674325</v>
      </c>
      <c r="I106" s="123">
        <f>(I100+I103)/2</f>
        <v>46.759633067556422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