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7D1477-4A66-4E52-8DE8-CA6CBF76CA5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<sst xmlns="http://schemas.openxmlformats.org/spreadsheetml/2006/main" count="390" uniqueCount="269">
  <si>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</si>
  <si>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</si>
  <si>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</si>
  <si>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</si>
  <si>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</si>
  <si>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</si>
  <si>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</si>
  <si>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</si>
  <si>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</si>
  <si>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</si>
  <si>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</si>
  <si>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</si>
  <si>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</si>
  <si>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</si>
  <si>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</si>
  <si>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</si>
  <si>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</si>
  <si>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</si>
  <si>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</si>
  <si>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</si>
  <si>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</si>
  <si>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</si>
  <si>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</si>
  <si>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</si>
  <si>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</si>
  <si>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</si>
  <si>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</si>
  <si>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</si>
  <si>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</si>
  <si>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</si>
  <si>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</si>
  <si>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</si>
  <si>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</si>
  <si>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</si>
  <si>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</si>
  <si>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</si>
  <si>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</si>
  <si>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</si>
  <si>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</si>
  <si>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</si>
  <si>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</si>
  <si>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</si>
  <si>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</si>
  <si>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</si>
  <si>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</si>
  <si>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</si>
  <si>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</si>
  <si>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</si>
  <si>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</si>
  <si>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</si>
  <si>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</si>
  <si>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</si>
  <si>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</si>
  <si>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</si>
  <si>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</si>
  <si>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</si>
  <si>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</si>
  <si>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</si>
  <si>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</si>
  <si>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</si>
  <si>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</si>
  <si>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</si>
  <si>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</si>
  <si>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</si>
  <si>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</si>
  <si>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</si>
  <si>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</si>
  <si>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</si>
  <si>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</si>
  <si>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</si>
  <si>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</si>
  <si>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</si>
  <si>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</si>
  <si>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</si>
  <si>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</si>
  <si>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</si>
  <si>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</si>
  <si>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</si>
  <si>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</si>
  <si>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</si>
  <si>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</si>
  <si>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</si>
  <si>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</si>
  <si>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</si>
  <si>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</si>
  <si>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</si>
  <si>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</si>
  <si>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</si>
  <si>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</si>
  <si>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</si>
  <si>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</si>
  <si>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</si>
  <si>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</si>
  <si>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</si>
  <si>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</si>
  <si>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</si>
  <si>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</si>
  <si>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</si>
  <si>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</si>
  <si>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</si>
  <si>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</si>
  <si>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</si>
  <si>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</si>
  <si>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</si>
  <si>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</si>
  <si>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</si>
  <si>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</si>
  <si>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</si>
  <si>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</si>
  <si>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</si>
  <si>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</si>
  <si>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</si>
  <si>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</si>
  <si>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</si>
  <si>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</si>
  <si>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</si>
  <si>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</si>
  <si>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</si>
  <si>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</si>
  <si>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</si>
  <si>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</si>
  <si>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</si>
  <si>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</si>
  <si>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</si>
  <si>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</si>
  <si>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</si>
  <si>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</si>
  <si>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</si>
  <si>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</si>
  <si>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</si>
  <si>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</si>
  <si>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</si>
  <si>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</si>
  <si>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</si>
  <si>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</si>
  <si>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</si>
  <si>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</si>
  <si>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</si>
  <si>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</si>
  <si>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</si>
  <si>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</si>
  <si>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</si>
  <si>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</si>
  <si>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</si>
  <si>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</si>
  <si>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</si>
  <si>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</si>
  <si>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</si>
  <si>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</si>
  <si>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</si>
  <si>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</si>
  <si>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</si>
  <si>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</si>
  <si>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</si>
  <si>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</si>
  <si>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</si>
  <si>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</si>
  <si>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</si>
  <si>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</si>
  <si>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</si>
  <si>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</si>
  <si>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</si>
  <si>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</si>
  <si>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</si>
  <si>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</si>
  <si>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</si>
  <si>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</si>
  <si>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</si>
  <si>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</si>
  <si>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</si>
  <si>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</si>
  <si>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</si>
  <si>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</si>
  <si>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</si>
  <si>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</si>
  <si>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</si>
  <si>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</si>
  <si>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</si>
  <si>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</si>
  <si>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</si>
  <si>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</si>
  <si>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</si>
  <si>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</si>
  <si>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</si>
  <si>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</si>
  <si>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</si>
  <si>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</si>
  <si>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</si>
  <si>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</si>
  <si>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</si>
  <si>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</si>
  <si>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</si>
  <si>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</si>
  <si>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</si>
  <si>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</si>
  <si>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</si>
  <si>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</si>
  <si>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</si>
  <si>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</si>
  <si>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</si>
  <si>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</si>
  <si>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</si>
  <si>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</si>
  <si>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</si>
  <si>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</si>
  <si>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</si>
  <si>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</si>
  <si>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</si>
  <si>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</si>
  <si>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</si>
  <si>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</si>
  <si>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</si>
  <si>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</si>
  <si>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</si>
  <si>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</si>
  <si>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</si>
  <si>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</si>
  <si>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</si>
  <si>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</si>
  <si>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</si>
  <si>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</si>
  <si>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</si>
  <si>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</si>
  <si>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</si>
  <si>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</si>
  <si>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</si>
  <si>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</si>
  <si>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</si>
  <si>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</si>
  <si>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</si>
  <si>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</si>
  <si>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</si>
  <si>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</si>
  <si>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</si>
  <si>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</si>
  <si>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</si>
  <si>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</si>
  <si>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</si>
  <si>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</si>
  <si>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</si>
  <si>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</si>
  <si>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</si>
  <si>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</si>
  <si>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</si>
  <si>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</si>
  <si>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</si>
  <si>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</si>
  <si>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</si>
  <si>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</si>
  <si>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</si>
  <si>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</si>
  <si>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</si>
  <si>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</si>
  <si>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</si>
  <si>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</si>
  <si>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</si>
  <si>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</si>
  <si>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</si>
  <si>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1288.HK</t>
  </si>
  <si>
    <t>农业银行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</si>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</sst>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G88" sqref="G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9.1132342454070342E-2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4.08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1427930.7782018401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6.7563438329611873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6.0588706802893307E-2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1.9470812103164421</v>
      </c>
      <c r="D29" s="129">
        <f>G29*(1+G20)</f>
        <v>3.4122354481063408</v>
      </c>
      <c r="E29" s="87"/>
      <c r="F29" s="131">
        <f>IF(Fin_Analysis!C108="Profit",Fin_Analysis!F100,IF(Fin_Analysis!C108="Dividend",Fin_Analysis!F103,Fin_Analysis!F106))</f>
        <v>2.2906837768428732</v>
      </c>
      <c r="G29" s="274">
        <f>IF(Fin_Analysis!C108="Profit",Fin_Analysis!I100,IF(Fin_Analysis!C108="Dividend",Fin_Analysis!I103,Fin_Analysis!I106))</f>
        <v>2.9671612592229053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2.4768900140190997</v>
      </c>
      <c r="D55" s="153">
        <f t="shared" si="45"/>
        <v>1.8368032926241817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0.1480090452355971</v>
      </c>
      <c r="D87" s="209"/>
      <c r="E87" s="262">
        <f>E86*Exchange_Rate/Dashboard!G3</f>
        <v>0.1480090452355971</v>
      </c>
      <c r="F87" s="209"/>
      <c r="H87" s="262">
        <f>H86*Exchange_Rate/Dashboard!G3</f>
        <v>0.1480090452355971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9.1132342454070342E-2</v>
      </c>
      <c r="D89" s="209"/>
      <c r="E89" s="261">
        <f>E88*Exchange_Rate/Dashboard!G3</f>
        <v>6.0588706802893307E-2</v>
      </c>
      <c r="F89" s="209"/>
      <c r="H89" s="261">
        <f>H88*Exchange_Rate/Dashboard!G3</f>
        <v>6.0588706802893307E-2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16.724089126047705</v>
      </c>
      <c r="H93" s="87" t="s">
        <v>209</v>
      </c>
      <c r="I93" s="144">
        <f>FV(H87,D93,0,-(H86/(C93-D94)))*Exchange_Rate</f>
        <v>16.724089126047705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4.6073832788425575</v>
      </c>
      <c r="H94" s="87" t="s">
        <v>210</v>
      </c>
      <c r="I94" s="144">
        <f>FV(H89,D93,0,-(H88/(C93-D94)))*Exchange_Rate</f>
        <v>4.6073832788425575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2910048.7409557272</v>
      </c>
      <c r="D97" s="213"/>
      <c r="E97" s="123">
        <f>PV(C94,D93,0,-F93)</f>
        <v>8.3148280325260284</v>
      </c>
      <c r="F97" s="213"/>
      <c r="H97" s="123">
        <f>PV(C94,D93,0,-I93)</f>
        <v>8.3148280325260284</v>
      </c>
      <c r="I97" s="123">
        <f>PV(C93,D93,0,-I93)</f>
        <v>10.770336728544505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2910048.7409557272</v>
      </c>
      <c r="D100" s="109">
        <f>MIN(F100*(1-C94),E100)</f>
        <v>7.0676038276471242</v>
      </c>
      <c r="E100" s="109">
        <f>MAX(E97-H98+E99,0)</f>
        <v>8.3148280325260284</v>
      </c>
      <c r="F100" s="109">
        <f>(E100+H100)/2</f>
        <v>8.3148280325260284</v>
      </c>
      <c r="H100" s="109">
        <f>MAX(C100*Data!$C$4/Common_Shares,0)</f>
        <v>8.3148280325260284</v>
      </c>
      <c r="I100" s="109">
        <f>MAX(I97-H98+H99,0)</f>
        <v>10.770336728544505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801700.45786313084</v>
      </c>
      <c r="D103" s="109">
        <f>MIN(F103*(1-C94),E103)</f>
        <v>1.9470812103164421</v>
      </c>
      <c r="E103" s="123">
        <f>PV(C94,D93,0,-F94)</f>
        <v>2.2906837768428732</v>
      </c>
      <c r="F103" s="109">
        <f>(E103+H103)/2</f>
        <v>2.2906837768428732</v>
      </c>
      <c r="H103" s="123">
        <f>PV(C94,D93,0,-I94)</f>
        <v>2.2906837768428732</v>
      </c>
      <c r="I103" s="109">
        <f>PV(C93,D93,0,-I94)</f>
        <v>2.9671612592229053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1855874.5994094289</v>
      </c>
      <c r="D106" s="109">
        <f>(D100+D103)/2</f>
        <v>4.5073425189817833</v>
      </c>
      <c r="E106" s="123">
        <f>(E100+E103)/2</f>
        <v>5.3027559046844512</v>
      </c>
      <c r="F106" s="109">
        <f>(F100+F103)/2</f>
        <v>5.3027559046844512</v>
      </c>
      <c r="H106" s="123">
        <f>(H100+H103)/2</f>
        <v>5.3027559046844512</v>
      </c>
      <c r="I106" s="123">
        <f>(I100+I103)/2</f>
        <v>6.8687489938837052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