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87D13A-9C60-47E5-B8FC-3B5C2AF99A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<sst xmlns="http://schemas.openxmlformats.org/spreadsheetml/2006/main" count="390" uniqueCount="269">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</sst>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9.8326943653799612E-2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441266.78836910002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9.3875962165545275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6.2792591861124777E-2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2.2238640828986589</v>
      </c>
      <c r="D29" s="129">
        <f>G29*(1+G20)</f>
        <v>3.8972939676224576</v>
      </c>
      <c r="E29" s="87"/>
      <c r="F29" s="131">
        <f>IF(Fin_Analysis!C108="Profit",Fin_Analysis!F100,IF(Fin_Analysis!C108="Dividend",Fin_Analysis!F103,Fin_Analysis!F106))</f>
        <v>2.6163106857631284</v>
      </c>
      <c r="G29" s="274">
        <f>IF(Fin_Analysis!C108="Profit",Fin_Analysis!I100,IF(Fin_Analysis!C108="Dividend",Fin_Analysis!I103,Fin_Analysis!I106))</f>
        <v>3.3889512761934415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3.6986937855166198</v>
      </c>
      <c r="D55" s="153">
        <f t="shared" si="45"/>
        <v>3.4687408158678745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0.106523542015639</v>
      </c>
      <c r="D87" s="209"/>
      <c r="E87" s="262">
        <f>E86*Exchange_Rate/Dashboard!G3</f>
        <v>0.106523542015639</v>
      </c>
      <c r="F87" s="209"/>
      <c r="H87" s="262">
        <f>H86*Exchange_Rate/Dashboard!G3</f>
        <v>0.106523542015639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9.8326943653799612E-2</v>
      </c>
      <c r="D89" s="209"/>
      <c r="E89" s="261">
        <f>E88*Exchange_Rate/Dashboard!G3</f>
        <v>6.2792591861124777E-2</v>
      </c>
      <c r="F89" s="209"/>
      <c r="H89" s="261">
        <f>H88*Exchange_Rate/Dashboard!G3</f>
        <v>6.2792591861124777E-2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10.921351994094701</v>
      </c>
      <c r="H93" s="87" t="s">
        <v>209</v>
      </c>
      <c r="I93" s="144">
        <f>FV(H87,D93,0,-(H86/(C93-D94)))*Exchange_Rate</f>
        <v>10.921351994094701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5.2623353025427209</v>
      </c>
      <c r="H94" s="87" t="s">
        <v>210</v>
      </c>
      <c r="I94" s="144">
        <f>FV(H89,D93,0,-(H88/(C93-D94)))*Exchange_Rate</f>
        <v>5.2623353025427209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538428.98827445973</v>
      </c>
      <c r="D97" s="213"/>
      <c r="E97" s="123">
        <f>PV(C94,D93,0,-F93)</f>
        <v>5.4298421294674712</v>
      </c>
      <c r="F97" s="213"/>
      <c r="H97" s="123">
        <f>PV(C94,D93,0,-I93)</f>
        <v>5.4298421294674712</v>
      </c>
      <c r="I97" s="123">
        <f>PV(C93,D93,0,-I93)</f>
        <v>7.0333659203094001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538428.98827445973</v>
      </c>
      <c r="D100" s="109">
        <f>MIN(F100*(1-C94),E100)</f>
        <v>4.6153658100473507</v>
      </c>
      <c r="E100" s="109">
        <f>MAX(E97-H98+E99,0)</f>
        <v>5.4298421294674712</v>
      </c>
      <c r="F100" s="109">
        <f>(E100+H100)/2</f>
        <v>5.4298421294674712</v>
      </c>
      <c r="H100" s="109">
        <f>MAX(C100*Data!$C$4/Common_Shares,0)</f>
        <v>5.4298421294674712</v>
      </c>
      <c r="I100" s="109">
        <f>MAX(I97-H98+H99,0)</f>
        <v>7.0333659203094001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259436.18284998951</v>
      </c>
      <c r="D103" s="109">
        <f>MIN(F103*(1-C94),E103)</f>
        <v>2.2238640828986589</v>
      </c>
      <c r="E103" s="123">
        <f>PV(C94,D93,0,-F94)</f>
        <v>2.6163106857631284</v>
      </c>
      <c r="F103" s="109">
        <f>(E103+H103)/2</f>
        <v>2.6163106857631284</v>
      </c>
      <c r="H103" s="123">
        <f>PV(C94,D93,0,-I94)</f>
        <v>2.6163106857631284</v>
      </c>
      <c r="I103" s="109">
        <f>PV(C93,D93,0,-I94)</f>
        <v>3.3889512761934415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398932.58556222462</v>
      </c>
      <c r="D106" s="109">
        <f>(D100+D103)/2</f>
        <v>3.419614946473005</v>
      </c>
      <c r="E106" s="123">
        <f>(E100+E103)/2</f>
        <v>4.0230764076152994</v>
      </c>
      <c r="F106" s="109">
        <f>(F100+F103)/2</f>
        <v>4.0230764076152994</v>
      </c>
      <c r="H106" s="123">
        <f>(H100+H103)/2</f>
        <v>4.0230764076152994</v>
      </c>
      <c r="I106" s="123">
        <f>(I100+I103)/2</f>
        <v>5.211158598251421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