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26812D-2C2A-416F-B2BC-21205C8FE3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<sst xmlns="http://schemas.openxmlformats.org/spreadsheetml/2006/main" count="390" uniqueCount="269">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</sst>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4.4795048619247706E-2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137180.57034064003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0.6409697505520735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13.222280310450055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4.4795048619247706E-2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1.5646264412719617</v>
      </c>
      <c r="D29" s="129">
        <f>G29*(1+G20)</f>
        <v>2.7419882528089214</v>
      </c>
      <c r="E29" s="87"/>
      <c r="F29" s="131">
        <f>IF(Fin_Analysis!C108="Profit",Fin_Analysis!F100,IF(Fin_Analysis!C108="Dividend",Fin_Analysis!F103,Fin_Analysis!F106))</f>
        <v>1.8407369897317196</v>
      </c>
      <c r="G29" s="274">
        <f>IF(Fin_Analysis!C108="Profit",Fin_Analysis!I100,IF(Fin_Analysis!C108="Dividend",Fin_Analysis!I103,Fin_Analysis!I106))</f>
        <v>2.3843376111381929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0.58309352323463393</v>
      </c>
      <c r="D53" s="156">
        <f t="shared" ref="D53:M53" si="43">IF(D36="","",(D27-D36)/D27)</f>
        <v>0.21060858391144721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0.61519693591548208</v>
      </c>
      <c r="D54" s="157">
        <f t="shared" si="44"/>
        <v>2712.0275671120739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1.250490989804119</v>
      </c>
      <c r="D56" s="158">
        <f t="shared" si="46"/>
        <v>4.3002657471877468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-140912866.96767145</v>
      </c>
      <c r="E6" s="56">
        <f>1-D6/D3</f>
        <v>1.7048934813249945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7.5629919841410653E-2</v>
      </c>
      <c r="D87" s="209"/>
      <c r="E87" s="262">
        <f>E86*Exchange_Rate/Dashboard!G3</f>
        <v>7.5629919841410653E-2</v>
      </c>
      <c r="F87" s="209"/>
      <c r="H87" s="262">
        <f>H86*Exchange_Rate/Dashboard!G3</f>
        <v>7.5629919841410653E-2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4.4795048619247706E-2</v>
      </c>
      <c r="D89" s="209"/>
      <c r="E89" s="261">
        <f>E88*Exchange_Rate/Dashboard!G3</f>
        <v>4.4795048619247706E-2</v>
      </c>
      <c r="F89" s="209"/>
      <c r="H89" s="261">
        <f>H88*Exchange_Rate/Dashboard!G3</f>
        <v>4.4795048619247706E-2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7.2294192436353129</v>
      </c>
      <c r="H93" s="87" t="s">
        <v>209</v>
      </c>
      <c r="I93" s="144">
        <f>FV(H87,D93,0,-(H86/(C93-D94)))*Exchange_Rate</f>
        <v>7.2294192436353129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3.7023795745940067</v>
      </c>
      <c r="H94" s="87" t="s">
        <v>210</v>
      </c>
      <c r="I94" s="144">
        <f>FV(H89,D93,0,-(H88/(C93-D94)))*Exchange_Rate</f>
        <v>3.7023795745940067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103152300.14721674</v>
      </c>
      <c r="D97" s="213"/>
      <c r="E97" s="123">
        <f>PV(C94,D93,0,-F93)</f>
        <v>3.5942990576532372</v>
      </c>
      <c r="F97" s="213"/>
      <c r="H97" s="123">
        <f>PV(C94,D93,0,-I93)</f>
        <v>3.5942990576532372</v>
      </c>
      <c r="I97" s="123">
        <f>PV(C93,D93,0,-I93)</f>
        <v>4.655756078488011</v>
      </c>
      <c r="K97" s="24"/>
    </row>
    <row r="98" spans="2:11" ht="15" customHeight="1" x14ac:dyDescent="0.4">
      <c r="B98" s="28" t="s">
        <v>144</v>
      </c>
      <c r="C98" s="91">
        <f>E53*Exchange_Rate</f>
        <v>42306662.896984458</v>
      </c>
      <c r="D98" s="213"/>
      <c r="E98" s="213"/>
      <c r="F98" s="213"/>
      <c r="H98" s="123">
        <f>C98*Data!$C$4/Common_Shares</f>
        <v>1.4741580979392963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60845637.250232279</v>
      </c>
      <c r="D100" s="109">
        <f>MIN(F100*(1-C94),E100)</f>
        <v>1.8021198157568497</v>
      </c>
      <c r="E100" s="109">
        <f>MAX(E97-H98+E99,0)</f>
        <v>2.1201409597139409</v>
      </c>
      <c r="F100" s="109">
        <f>(E100+H100)/2</f>
        <v>2.1201409597139409</v>
      </c>
      <c r="H100" s="109">
        <f>MAX(C100*Data!$C$4/Common_Shares,0)</f>
        <v>2.1201409597139409</v>
      </c>
      <c r="I100" s="109">
        <f>MAX(I97-H98+H99,0)</f>
        <v>3.1815979805487147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52827060.69006487</v>
      </c>
      <c r="D103" s="109">
        <f>MIN(F103*(1-C94),E103)</f>
        <v>1.5646264412719617</v>
      </c>
      <c r="E103" s="123">
        <f>PV(C94,D93,0,-F94)</f>
        <v>1.8407369897317196</v>
      </c>
      <c r="F103" s="109">
        <f>(E103+H103)/2</f>
        <v>1.8407369897317196</v>
      </c>
      <c r="H103" s="123">
        <f>PV(C94,D93,0,-I94)</f>
        <v>1.8407369897317196</v>
      </c>
      <c r="I103" s="109">
        <f>PV(C93,D93,0,-I94)</f>
        <v>2.3843376111381929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56836348.970148578</v>
      </c>
      <c r="D106" s="109">
        <f>(D100+D103)/2</f>
        <v>1.6833731285144058</v>
      </c>
      <c r="E106" s="123">
        <f>(E100+E103)/2</f>
        <v>1.9804389747228304</v>
      </c>
      <c r="F106" s="109">
        <f>(F100+F103)/2</f>
        <v>1.9804389747228304</v>
      </c>
      <c r="H106" s="123">
        <f>(H100+H103)/2</f>
        <v>1.9804389747228304</v>
      </c>
      <c r="I106" s="123">
        <f>(I100+I103)/2</f>
        <v>2.7829677958434536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