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914E47-C2D9-4526-85FE-6CF8F29117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<sst xmlns="http://schemas.openxmlformats.org/spreadsheetml/2006/main" count="390" uniqueCount="269">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</sst>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7" sqref="E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5.7526607015368936E-2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36.700000000000003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925568.33355670003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6.5526792074278228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5.7526607015368936E-2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16.390362763781422</v>
      </c>
      <c r="D29" s="129">
        <f>G29*(1+G20)</f>
        <v>28.723905573927102</v>
      </c>
      <c r="E29" s="87"/>
      <c r="F29" s="131">
        <f>IF(Fin_Analysis!C108="Profit",Fin_Analysis!F100,IF(Fin_Analysis!C108="Dividend",Fin_Analysis!F103,Fin_Analysis!F106))</f>
        <v>19.282779722095789</v>
      </c>
      <c r="G29" s="274">
        <f>IF(Fin_Analysis!C108="Profit",Fin_Analysis!I100,IF(Fin_Analysis!C108="Dividend",Fin_Analysis!I103,Fin_Analysis!I106))</f>
        <v>24.977309194719222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0.91488454585763501</v>
      </c>
      <c r="D55" s="153">
        <f t="shared" si="45"/>
        <v>0.71603920038006486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0.15260933251034858</v>
      </c>
      <c r="D87" s="209"/>
      <c r="E87" s="262">
        <f>E86*Exchange_Rate/Dashboard!G3</f>
        <v>0.15260933251034858</v>
      </c>
      <c r="F87" s="209"/>
      <c r="H87" s="262">
        <f>H86*Exchange_Rate/Dashboard!G3</f>
        <v>0.15260933251034858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5.7526607015368936E-2</v>
      </c>
      <c r="D89" s="209"/>
      <c r="E89" s="261">
        <f>E88*Exchange_Rate/Dashboard!G3</f>
        <v>5.7526607015368936E-2</v>
      </c>
      <c r="F89" s="209"/>
      <c r="H89" s="261">
        <f>H88*Exchange_Rate/Dashboard!G3</f>
        <v>5.7526607015368936E-2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158.24329560015838</v>
      </c>
      <c r="H93" s="87" t="s">
        <v>209</v>
      </c>
      <c r="I93" s="144">
        <f>FV(H87,D93,0,-(H86/(C93-D94)))*Exchange_Rate</f>
        <v>158.24329560015838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38.784557589016607</v>
      </c>
      <c r="H94" s="87" t="s">
        <v>210</v>
      </c>
      <c r="I94" s="144">
        <f>FV(H89,D93,0,-(H88/(C93-D94)))*Exchange_Rate</f>
        <v>38.784557589016607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1984168.4546292939</v>
      </c>
      <c r="D97" s="213"/>
      <c r="E97" s="123">
        <f>PV(C94,D93,0,-F93)</f>
        <v>78.674885089328981</v>
      </c>
      <c r="F97" s="213"/>
      <c r="H97" s="123">
        <f>PV(C94,D93,0,-I93)</f>
        <v>78.674885089328981</v>
      </c>
      <c r="I97" s="123">
        <f>PV(C93,D93,0,-I93)</f>
        <v>101.90890312787307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1984168.4546292939</v>
      </c>
      <c r="D100" s="109">
        <f>MIN(F100*(1-C94),E100)</f>
        <v>66.873652325929626</v>
      </c>
      <c r="E100" s="109">
        <f>MAX(E97-H98+E99,0)</f>
        <v>78.674885089328981</v>
      </c>
      <c r="F100" s="109">
        <f>(E100+H100)/2</f>
        <v>78.674885089328981</v>
      </c>
      <c r="H100" s="109">
        <f>MAX(C100*Data!$C$4/Common_Shares,0)</f>
        <v>78.674885089328981</v>
      </c>
      <c r="I100" s="109">
        <f>MAX(I97-H98+H99,0)</f>
        <v>101.90890312787307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486308.72734934947</v>
      </c>
      <c r="D103" s="109">
        <f>MIN(F103*(1-C94),E103)</f>
        <v>16.390362763781422</v>
      </c>
      <c r="E103" s="123">
        <f>PV(C94,D93,0,-F94)</f>
        <v>19.282779722095789</v>
      </c>
      <c r="F103" s="109">
        <f>(E103+H103)/2</f>
        <v>19.282779722095789</v>
      </c>
      <c r="H103" s="123">
        <f>PV(C94,D93,0,-I94)</f>
        <v>19.282779722095789</v>
      </c>
      <c r="I103" s="109">
        <f>PV(C93,D93,0,-I94)</f>
        <v>24.977309194719222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1235238.5909893215</v>
      </c>
      <c r="D106" s="109">
        <f>(D100+D103)/2</f>
        <v>41.632007544855526</v>
      </c>
      <c r="E106" s="123">
        <f>(E100+E103)/2</f>
        <v>48.978832405712382</v>
      </c>
      <c r="F106" s="109">
        <f>(F100+F103)/2</f>
        <v>48.978832405712382</v>
      </c>
      <c r="H106" s="123">
        <f>(H100+H103)/2</f>
        <v>48.978832405712382</v>
      </c>
      <c r="I106" s="123">
        <f>(I100+I103)/2</f>
        <v>63.44310616129615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