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EA344D-06B7-41EE-ACBA-D461A91995C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<sst xmlns="http://schemas.openxmlformats.org/spreadsheetml/2006/main" count="390" uniqueCount="267">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</sst>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4373586962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2.2535211267605635E-2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208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0027.HK</v>
      </c>
      <c r="D3" s="277"/>
      <c r="E3" s="87"/>
      <c r="F3" s="3" t="s">
        <v>1</v>
      </c>
      <c r="G3" s="132">
        <v>35.5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銀河娛樂</v>
      </c>
      <c r="D4" s="279"/>
      <c r="E4" s="87"/>
      <c r="F4" s="3" t="s">
        <v>3</v>
      </c>
      <c r="G4" s="282">
        <f>Inputs!C10</f>
        <v>4373586962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155262.33715100001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260</v>
      </c>
      <c r="G24" s="269">
        <f>G3/(Fin_Analysis!H86*G7)</f>
        <v>32.601508239900348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194</v>
      </c>
      <c r="G26" s="179">
        <f>Fin_Analysis!H88*Exchange_Rate/G3</f>
        <v>1.4084507042253521E-2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8.2978593058392729</v>
      </c>
      <c r="D29" s="129">
        <f>G29*(1+G20)</f>
        <v>16.519840673240996</v>
      </c>
      <c r="E29" s="87"/>
      <c r="F29" s="131">
        <f>IF(Fin_Analysis!C108="Profit",Fin_Analysis!F100,IF(Fin_Analysis!C108="Dividend",Fin_Analysis!F103,Fin_Analysis!F106))</f>
        <v>9.7621874186344382</v>
      </c>
      <c r="G29" s="273">
        <f>IF(Fin_Analysis!C108="Profit",Fin_Analysis!I100,IF(Fin_Analysis!C108="Dividend",Fin_Analysis!I103,Fin_Analysis!I106))</f>
        <v>14.36507884629652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233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3.0673427518795572E-2</v>
      </c>
      <c r="D87" s="210"/>
      <c r="E87" s="263">
        <f>E86*Exchange_Rate/Dashboard!G3</f>
        <v>3.0673427518795572E-2</v>
      </c>
      <c r="F87" s="210"/>
      <c r="H87" s="263">
        <f>H86*Exchange_Rate/Dashboard!G3</f>
        <v>3.0673427518795572E-2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222</v>
      </c>
      <c r="C89" s="262">
        <f>C88*Exchange_Rate/Dashboard!G3</f>
        <v>2.2535211267605635E-2</v>
      </c>
      <c r="D89" s="210"/>
      <c r="E89" s="262">
        <f>E88*Exchange_Rate/Dashboard!G3</f>
        <v>1.4084507042253521E-2</v>
      </c>
      <c r="F89" s="210"/>
      <c r="H89" s="262">
        <f>H88*Exchange_Rate/Dashboard!G3</f>
        <v>1.4084507042253521E-2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19.635245830192442</v>
      </c>
      <c r="H93" s="87" t="s">
        <v>210</v>
      </c>
      <c r="I93" s="144">
        <f>FV(H87,D93,0,-(H86/C93))*Exchange_Rate</f>
        <v>19.635245830192442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8.3134450063450327</v>
      </c>
      <c r="H94" s="87" t="s">
        <v>211</v>
      </c>
      <c r="I94" s="144">
        <f>FV(H89,D93,0,-(H88/C93))*Exchange_Rate</f>
        <v>8.3134450063450327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42695775.614740014</v>
      </c>
      <c r="D97" s="214"/>
      <c r="E97" s="123">
        <f>PV(C94,D93,0,-F93)</f>
        <v>9.7621874186344382</v>
      </c>
      <c r="F97" s="214"/>
      <c r="H97" s="123">
        <f>PV(C94,D93,0,-I93)</f>
        <v>9.7621874186344382</v>
      </c>
      <c r="I97" s="123">
        <f>PV(C93,D93,0,-I93)</f>
        <v>14.36507884629652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42695775.614740014</v>
      </c>
      <c r="D100" s="109">
        <f>MIN(F100*(1-C94),E100)</f>
        <v>8.2978593058392729</v>
      </c>
      <c r="E100" s="109">
        <f>MAX(E97-H98+E99,0)</f>
        <v>9.7621874186344382</v>
      </c>
      <c r="F100" s="109">
        <f>(E100+H100)/2</f>
        <v>9.7621874186344382</v>
      </c>
      <c r="H100" s="109">
        <f>MAX(C100*Data!$C$4/Common_Shares,0)</f>
        <v>9.7621874186344382</v>
      </c>
      <c r="I100" s="109">
        <f>MAX(I97-H98+H99,0)</f>
        <v>14.36507884629652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18077134.640738521</v>
      </c>
      <c r="D103" s="109">
        <f>MIN(F103*(1-C94),E103)</f>
        <v>3.5132637302360203</v>
      </c>
      <c r="E103" s="123">
        <f>PV(C94,D93,0,-F94)</f>
        <v>4.1332514473364945</v>
      </c>
      <c r="F103" s="109">
        <f>(E103+H103)/2</f>
        <v>4.1332514473364945</v>
      </c>
      <c r="H103" s="123">
        <f>PV(C94,D93,0,-I94)</f>
        <v>4.1332514473364945</v>
      </c>
      <c r="I103" s="109">
        <f>PV(C93,D93,0,-I94)</f>
        <v>6.0820879979441553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30386455.127739269</v>
      </c>
      <c r="D106" s="109">
        <f>(D100+D103)/2</f>
        <v>5.9055615180376471</v>
      </c>
      <c r="E106" s="123">
        <f>(E100+E103)/2</f>
        <v>6.9477194329854663</v>
      </c>
      <c r="F106" s="109">
        <f>(F100+F103)/2</f>
        <v>6.9477194329854663</v>
      </c>
      <c r="H106" s="123">
        <f>(H100+H103)/2</f>
        <v>6.9477194329854663</v>
      </c>
      <c r="I106" s="123">
        <f>(I100+I103)/2</f>
        <v>10.223583422120338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