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AB77E66-DFE6-4C99-A0F1-D8AE99C3BB0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<sst xmlns="http://schemas.openxmlformats.org/spreadsheetml/2006/main" count="390" uniqueCount="268">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</sst>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677426000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8.3841463414634151E-2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0116.HK</v>
      </c>
      <c r="D3" s="277"/>
      <c r="E3" s="87"/>
      <c r="F3" s="3" t="s">
        <v>1</v>
      </c>
      <c r="G3" s="132">
        <v>6.56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周生生</v>
      </c>
      <c r="D4" s="279"/>
      <c r="E4" s="87"/>
      <c r="F4" s="3" t="s">
        <v>3</v>
      </c>
      <c r="G4" s="282">
        <f>Inputs!C10</f>
        <v>677426000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4443.9145600000002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0.73600077942413045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5.1931891220120593E-3</v>
      </c>
      <c r="F24" s="140" t="s">
        <v>260</v>
      </c>
      <c r="G24" s="269">
        <f>G3/(Fin_Analysis!H86*G7)</f>
        <v>5.9335881460545279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0.49748071346493766</v>
      </c>
    </row>
    <row r="26" spans="1:8" ht="15.75" customHeight="1" x14ac:dyDescent="0.4">
      <c r="B26" s="138" t="s">
        <v>174</v>
      </c>
      <c r="C26" s="172">
        <f>Fin_Analysis!I83</f>
        <v>4.9902853833308697E-2</v>
      </c>
      <c r="F26" s="141" t="s">
        <v>194</v>
      </c>
      <c r="G26" s="179">
        <f>Fin_Analysis!H88*Exchange_Rate/G3</f>
        <v>8.3841463414634151E-2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4.6890078023756114</v>
      </c>
      <c r="D29" s="129">
        <f>G29*(1+G20)</f>
        <v>10.730038817949525</v>
      </c>
      <c r="E29" s="87"/>
      <c r="F29" s="131">
        <f>IF(Fin_Analysis!C108="Profit",Fin_Analysis!F100,IF(Fin_Analysis!C108="Dividend",Fin_Analysis!F103,Fin_Analysis!F106))</f>
        <v>5.5164797675007193</v>
      </c>
      <c r="G29" s="273">
        <f>IF(Fin_Analysis!C108="Profit",Fin_Analysis!I100,IF(Fin_Analysis!C108="Dividend",Fin_Analysis!I103,Fin_Analysis!I106))</f>
        <v>9.3304685373474143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161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0.21066511008708505</v>
      </c>
      <c r="D87" s="210"/>
      <c r="E87" s="263">
        <f>E86*Exchange_Rate/Dashboard!G3</f>
        <v>0.14746557706095953</v>
      </c>
      <c r="F87" s="210"/>
      <c r="H87" s="263">
        <f>H86*Exchange_Rate/Dashboard!G3</f>
        <v>0.16853208806966802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222</v>
      </c>
      <c r="C89" s="262">
        <f>C88*Exchange_Rate/Dashboard!G3</f>
        <v>8.3841463414634151E-2</v>
      </c>
      <c r="D89" s="210"/>
      <c r="E89" s="262">
        <f>E88*Exchange_Rate/Dashboard!G3</f>
        <v>6.7073170731707335E-2</v>
      </c>
      <c r="F89" s="210"/>
      <c r="H89" s="262">
        <f>H88*Exchange_Rate/Dashboard!G3</f>
        <v>8.3841463414634151E-2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210</v>
      </c>
      <c r="F93" s="144">
        <f>FV(E87,D93,0,-(E86/C93))*Exchange_Rate</f>
        <v>29.835485489782901</v>
      </c>
      <c r="H93" s="87" t="s">
        <v>210</v>
      </c>
      <c r="I93" s="144">
        <f>FV(H87,D93,0,-(H86/C93))*Exchange_Rate</f>
        <v>37.344782962258016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9.4376521245906932</v>
      </c>
      <c r="H94" s="87" t="s">
        <v>211</v>
      </c>
      <c r="I94" s="144">
        <f>FV(H89,D93,0,-(H88/C93))*Exchange_Rate</f>
        <v>12.753570335531098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12577739.598024832</v>
      </c>
      <c r="D97" s="214"/>
      <c r="E97" s="123">
        <f>PV(C94,D93,0,-F93)</f>
        <v>14.833509271849762</v>
      </c>
      <c r="F97" s="214"/>
      <c r="H97" s="123">
        <f>PV(C94,D93,0,-I93)</f>
        <v>18.566957273598639</v>
      </c>
      <c r="I97" s="123">
        <f>PV(C93,D93,0,-I93)</f>
        <v>27.321315780308186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12577739.598024832</v>
      </c>
      <c r="D100" s="109">
        <f>MIN(F100*(1-C94),E100)</f>
        <v>14.195198281815571</v>
      </c>
      <c r="E100" s="109">
        <f>MAX(E97-H98+E99,0)</f>
        <v>14.833509271849762</v>
      </c>
      <c r="F100" s="109">
        <f>(E100+H100)/2</f>
        <v>16.700233272724201</v>
      </c>
      <c r="H100" s="109">
        <f>MAX(C100*Data!$C$4/Common_Shares,0)</f>
        <v>18.566957273598639</v>
      </c>
      <c r="I100" s="109">
        <f>MAX(I97-H98+H99,0)</f>
        <v>27.321315780308186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4295408.190951908</v>
      </c>
      <c r="D103" s="109">
        <f>MIN(F103*(1-C94),E103)</f>
        <v>4.6890078023756114</v>
      </c>
      <c r="E103" s="123">
        <f>PV(C94,D93,0,-F94)</f>
        <v>4.6921810721849706</v>
      </c>
      <c r="F103" s="109">
        <f>(E103+H103)/2</f>
        <v>5.5164797675007193</v>
      </c>
      <c r="H103" s="123">
        <f>PV(C94,D93,0,-I94)</f>
        <v>6.3407784628164672</v>
      </c>
      <c r="I103" s="109">
        <f>PV(C93,D93,0,-I94)</f>
        <v>9.3304685373474143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6613605.1534990361</v>
      </c>
      <c r="D106" s="109">
        <f>(D100+D103)/2</f>
        <v>9.4421030420955923</v>
      </c>
      <c r="E106" s="123">
        <f>(E100+E103)/2</f>
        <v>9.7628451720173661</v>
      </c>
      <c r="F106" s="109">
        <f>(F100+F103)/2</f>
        <v>11.10835652011246</v>
      </c>
      <c r="H106" s="123">
        <f>(H100+H103)/2</f>
        <v>12.453867868207553</v>
      </c>
      <c r="I106" s="123">
        <f>(I100+I103)/2</f>
        <v>18.325892158827799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