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2EC5932-E206-4544-BE58-7D094F0B506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<sst xmlns="http://schemas.openxmlformats.org/spreadsheetml/2006/main" count="391" uniqueCount="268">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</sst>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777416974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0.13793103448275862</v>
      </c>
      <c r="D45" s="153">
        <f>IF(D44="","",D44*Exchange_Rate/Dashboard!$G$3)</f>
        <v>0.16091954022988508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0831.HK</v>
      </c>
      <c r="D3" s="277"/>
      <c r="E3" s="87"/>
      <c r="F3" s="3" t="s">
        <v>1</v>
      </c>
      <c r="G3" s="132">
        <v>0.435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利亞零售</v>
      </c>
      <c r="D4" s="279"/>
      <c r="E4" s="87"/>
      <c r="F4" s="3" t="s">
        <v>3</v>
      </c>
      <c r="G4" s="282">
        <f>Inputs!C10</f>
        <v>777416974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338.17638369000002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-2.4361588075127969</v>
      </c>
    </row>
    <row r="25" spans="1:8" ht="15.75" customHeight="1" x14ac:dyDescent="0.4">
      <c r="B25" s="137" t="s">
        <v>244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194</v>
      </c>
      <c r="G26" s="179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0.37503428665431904</v>
      </c>
      <c r="D29" s="129">
        <f>G29*(1+G20)</f>
        <v>0.74663915525442981</v>
      </c>
      <c r="E29" s="87"/>
      <c r="F29" s="131">
        <f>IF(Fin_Analysis!C108="Profit",Fin_Analysis!F100,IF(Fin_Analysis!C108="Dividend",Fin_Analysis!F103,Fin_Analysis!F106))</f>
        <v>0.44121680782861067</v>
      </c>
      <c r="G29" s="273">
        <f>IF(Fin_Analysis!C108="Profit",Fin_Analysis!I100,IF(Fin_Analysis!C108="Dividend",Fin_Analysis!I103,Fin_Analysis!I106))</f>
        <v>0.64925143935167817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-0.41048227107203766</v>
      </c>
      <c r="D87" s="210"/>
      <c r="E87" s="263">
        <f>E86*Exchange_Rate/Dashboard!G3</f>
        <v>-0.41048227107203766</v>
      </c>
      <c r="F87" s="210"/>
      <c r="H87" s="263">
        <f>H86*Exchange_Rate/Dashboard!G3</f>
        <v>-0.41048227107203766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222</v>
      </c>
      <c r="C89" s="262">
        <f>C88*Exchange_Rate/Dashboard!G3</f>
        <v>0.13793103448275862</v>
      </c>
      <c r="D89" s="210"/>
      <c r="E89" s="262">
        <f>E88*Exchange_Rate/Dashboard!G3</f>
        <v>0.13793103448275862</v>
      </c>
      <c r="F89" s="210"/>
      <c r="H89" s="262">
        <f>H88*Exchange_Rate/Dashboard!G3</f>
        <v>0.13793103448275862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-0.19710983706720595</v>
      </c>
      <c r="H93" s="87" t="s">
        <v>210</v>
      </c>
      <c r="I93" s="144">
        <f>FV(H87,D93,0,-(H86/C93))*Exchange_Rate</f>
        <v>-0.19710983706720595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1.7748891953437642</v>
      </c>
      <c r="H94" s="87" t="s">
        <v>211</v>
      </c>
      <c r="I94" s="144">
        <f>FV(H89,D93,0,-(H88/C93))*Exchange_Rate</f>
        <v>1.7748891953437642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-76185.6392443574</v>
      </c>
      <c r="D97" s="214"/>
      <c r="E97" s="123">
        <f>PV(C94,D93,0,-F93)</f>
        <v>-9.7998425288251298E-2</v>
      </c>
      <c r="F97" s="214"/>
      <c r="H97" s="123">
        <f>PV(C94,D93,0,-I93)</f>
        <v>-9.7998425288251298E-2</v>
      </c>
      <c r="I97" s="123">
        <f>PV(C93,D93,0,-I93)</f>
        <v>-0.14420488418317515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-76185.6392443574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686018.87124011596</v>
      </c>
      <c r="D103" s="109">
        <f>MIN(F103*(1-C94),E103)</f>
        <v>0.75006857330863808</v>
      </c>
      <c r="E103" s="123">
        <f>PV(C94,D93,0,-F94)</f>
        <v>0.88243361565722134</v>
      </c>
      <c r="F103" s="109">
        <f>(E103+H103)/2</f>
        <v>0.88243361565722134</v>
      </c>
      <c r="H103" s="123">
        <f>PV(C94,D93,0,-I94)</f>
        <v>0.88243361565722134</v>
      </c>
      <c r="I103" s="109">
        <f>PV(C93,D93,0,-I94)</f>
        <v>1.2985028787033563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343009.43562005798</v>
      </c>
      <c r="D106" s="109">
        <f>(D100+D103)/2</f>
        <v>0.37503428665431904</v>
      </c>
      <c r="E106" s="123">
        <f>(E100+E103)/2</f>
        <v>0.44121680782861067</v>
      </c>
      <c r="F106" s="109">
        <f>(F100+F103)/2</f>
        <v>0.44121680782861067</v>
      </c>
      <c r="H106" s="123">
        <f>(H100+H103)/2</f>
        <v>0.44121680782861067</v>
      </c>
      <c r="I106" s="123">
        <f>(I100+I103)/2</f>
        <v>0.64925143935167817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