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E7C17A6-C535-4409-9867-BB6D34A922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<sst xmlns="http://schemas.openxmlformats.org/spreadsheetml/2006/main" count="390" uniqueCount="269">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</sst>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4.5440749259991843E-2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135458.63849535998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0.63186174539438844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13.034395317187565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4.5440749259991843E-2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1.6404584533865587</v>
      </c>
      <c r="D29" s="129">
        <f>G29*(1+G20)</f>
        <v>3.1977523457278849</v>
      </c>
      <c r="E29" s="87"/>
      <c r="F29" s="131">
        <f>IF(Fin_Analysis!C108="Profit",Fin_Analysis!F100,IF(Fin_Analysis!C108="Dividend",Fin_Analysis!F103,Fin_Analysis!F106))</f>
        <v>1.9299511216312457</v>
      </c>
      <c r="G29" s="273">
        <f>IF(Fin_Analysis!C108="Profit",Fin_Analysis!I100,IF(Fin_Analysis!C108="Dividend",Fin_Analysis!I103,Fin_Analysis!I106))</f>
        <v>2.7806542136764221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-141149786.13499707</v>
      </c>
      <c r="E6" s="56">
        <f>1-D6/D3</f>
        <v>1.7060786305611328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7.6720091393988069E-2</v>
      </c>
      <c r="D87" s="210"/>
      <c r="E87" s="263">
        <f>E86*Exchange_Rate/Dashboard!G3</f>
        <v>7.6720091393988069E-2</v>
      </c>
      <c r="F87" s="210"/>
      <c r="H87" s="263">
        <f>H86*Exchange_Rate/Dashboard!G3</f>
        <v>7.6720091393988069E-2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4.5440749259991843E-2</v>
      </c>
      <c r="D89" s="210"/>
      <c r="E89" s="262">
        <f>E88*Exchange_Rate/Dashboard!G3</f>
        <v>4.5440749259991843E-2</v>
      </c>
      <c r="F89" s="210"/>
      <c r="H89" s="262">
        <f>H88*Exchange_Rate/Dashboard!G3</f>
        <v>4.5440749259991843E-2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7.5947958485331046</v>
      </c>
      <c r="H93" s="87" t="s">
        <v>209</v>
      </c>
      <c r="I93" s="144">
        <f>FV(H87,D93,0,-(H86/C93))*Exchange_Rate</f>
        <v>7.5947958485331046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3.8818210600166916</v>
      </c>
      <c r="H94" s="87" t="s">
        <v>210</v>
      </c>
      <c r="I94" s="144">
        <f>FV(H89,D93,0,-(H88/C93))*Exchange_Rate</f>
        <v>3.8818210600166916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108365642.45661029</v>
      </c>
      <c r="D97" s="214"/>
      <c r="E97" s="123">
        <f>PV(C94,D93,0,-F93)</f>
        <v>3.7759558052306943</v>
      </c>
      <c r="F97" s="214"/>
      <c r="H97" s="123">
        <f>PV(C94,D93,0,-I93)</f>
        <v>3.7759558052306943</v>
      </c>
      <c r="I97" s="123">
        <f>PV(C93,D93,0,-I93)</f>
        <v>5.4403592416351536</v>
      </c>
      <c r="K97" s="24"/>
    </row>
    <row r="98" spans="2:11" ht="15" customHeight="1" x14ac:dyDescent="0.4">
      <c r="B98" s="28" t="s">
        <v>144</v>
      </c>
      <c r="C98" s="91">
        <f>E53*Exchange_Rate</f>
        <v>42377793.799091339</v>
      </c>
      <c r="D98" s="214"/>
      <c r="E98" s="214"/>
      <c r="F98" s="214"/>
      <c r="H98" s="123">
        <f>C98*Data!$C$4/Common_Shares</f>
        <v>1.4766366246812876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65987848.657518953</v>
      </c>
      <c r="D100" s="109">
        <f>MIN(F100*(1-C94),E100)</f>
        <v>1.9544213034669955</v>
      </c>
      <c r="E100" s="109">
        <f>MAX(E97-H98+E99,0)</f>
        <v>2.2993191805494066</v>
      </c>
      <c r="F100" s="109">
        <f>(E100+H100)/2</f>
        <v>2.2993191805494066</v>
      </c>
      <c r="H100" s="109">
        <f>MAX(C100*Data!$C$4/Common_Shares,0)</f>
        <v>2.2993191805494066</v>
      </c>
      <c r="I100" s="109">
        <f>MAX(I97-H98+H99,0)</f>
        <v>3.963722616953866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55387404.936178274</v>
      </c>
      <c r="D103" s="109">
        <f>MIN(F103*(1-C94),E103)</f>
        <v>1.6404584533865587</v>
      </c>
      <c r="E103" s="123">
        <f>PV(C94,D93,0,-F94)</f>
        <v>1.9299511216312457</v>
      </c>
      <c r="F103" s="109">
        <f>(E103+H103)/2</f>
        <v>1.9299511216312457</v>
      </c>
      <c r="H103" s="123">
        <f>PV(C94,D93,0,-I94)</f>
        <v>1.9299511216312457</v>
      </c>
      <c r="I103" s="109">
        <f>PV(C93,D93,0,-I94)</f>
        <v>2.7806542136764221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60687626.796848617</v>
      </c>
      <c r="D106" s="109">
        <f>(D100+D103)/2</f>
        <v>1.7974398784267771</v>
      </c>
      <c r="E106" s="123">
        <f>(E100+E103)/2</f>
        <v>2.1146351510903263</v>
      </c>
      <c r="F106" s="109">
        <f>(F100+F103)/2</f>
        <v>2.1146351510903263</v>
      </c>
      <c r="H106" s="123">
        <f>(H100+H103)/2</f>
        <v>2.1146351510903263</v>
      </c>
      <c r="I106" s="123">
        <f>(I100+I103)/2</f>
        <v>3.372188415315144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