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EA1BC62-14E1-44B1-9125-66AEF1F1ACC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6" i="4"/>
  <c r="F97" i="4"/>
  <c r="F92" i="4"/>
  <c r="F94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<sst xmlns="http://schemas.openxmlformats.org/spreadsheetml/2006/main" count="390" uniqueCount="268">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</sst>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74262726645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0.10388308472564253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207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3328.HK</v>
      </c>
      <c r="D3" s="277"/>
      <c r="E3" s="87"/>
      <c r="F3" s="3" t="s">
        <v>1</v>
      </c>
      <c r="G3" s="132">
        <v>5.75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交通银行</v>
      </c>
      <c r="D4" s="279"/>
      <c r="E4" s="87"/>
      <c r="F4" s="3" t="s">
        <v>2</v>
      </c>
      <c r="G4" s="282">
        <f>Inputs!C10</f>
        <v>74262726645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427010.67820874997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8.1734249293405042E-3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0.583299310268654</v>
      </c>
      <c r="F24" s="140" t="s">
        <v>257</v>
      </c>
      <c r="G24" s="269">
        <f>G3/(Fin_Analysis!H86*G7)</f>
        <v>5.0046870051901555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0.35002400640854436</v>
      </c>
    </row>
    <row r="26" spans="1:8" ht="15.75" customHeight="1" x14ac:dyDescent="0.4">
      <c r="B26" s="138" t="s">
        <v>173</v>
      </c>
      <c r="C26" s="172">
        <f>Fin_Analysis!I83</f>
        <v>0.20923165729470938</v>
      </c>
      <c r="F26" s="141" t="s">
        <v>193</v>
      </c>
      <c r="G26" s="179">
        <f>Fin_Analysis!H88*Exchange_Rate/G3</f>
        <v>6.9939240165378738E-2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3.4535437789915093</v>
      </c>
      <c r="D29" s="129">
        <f>G29*(1+G20)</f>
        <v>6.7320069566807419</v>
      </c>
      <c r="E29" s="87"/>
      <c r="F29" s="131">
        <f>IF(Fin_Analysis!C108="Profit",Fin_Analysis!F100,IF(Fin_Analysis!C108="Dividend",Fin_Analysis!F103,Fin_Analysis!F106))</f>
        <v>4.0629926811664818</v>
      </c>
      <c r="G29" s="273">
        <f>IF(Fin_Analysis!C108="Profit",Fin_Analysis!I100,IF(Fin_Analysis!C108="Dividend",Fin_Analysis!I103,Fin_Analysis!I106))</f>
        <v>5.8539190927658629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95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232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160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0.19981269537194654</v>
      </c>
      <c r="D87" s="210"/>
      <c r="E87" s="263">
        <f>E86*Exchange_Rate/Dashboard!G3</f>
        <v>0.19981269537194654</v>
      </c>
      <c r="F87" s="210"/>
      <c r="H87" s="263">
        <f>H86*Exchange_Rate/Dashboard!G3</f>
        <v>0.19981269537194654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221</v>
      </c>
      <c r="C89" s="262">
        <f>C88*Exchange_Rate/Dashboard!G3</f>
        <v>0.10388308472564253</v>
      </c>
      <c r="D89" s="210"/>
      <c r="E89" s="262">
        <f>E88*Exchange_Rate/Dashboard!G3</f>
        <v>6.9939240165378738E-2</v>
      </c>
      <c r="F89" s="210"/>
      <c r="H89" s="262">
        <f>H88*Exchange_Rate/Dashboard!G3</f>
        <v>6.9939240165378738E-2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41.400834677204465</v>
      </c>
      <c r="H93" s="87" t="s">
        <v>209</v>
      </c>
      <c r="I93" s="144">
        <f>FV(H87,D93,0,-(H86/C93))*Exchange_Rate</f>
        <v>41.400834677204465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8.1721295320240959</v>
      </c>
      <c r="H94" s="87" t="s">
        <v>210</v>
      </c>
      <c r="I94" s="144">
        <f>FV(H89,D93,0,-(H88/C93))*Exchange_Rate</f>
        <v>8.1721295320240959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1528589.1971925413</v>
      </c>
      <c r="D97" s="214"/>
      <c r="E97" s="123">
        <f>PV(C94,D93,0,-F93)</f>
        <v>20.583531823436743</v>
      </c>
      <c r="F97" s="214"/>
      <c r="H97" s="123">
        <f>PV(C94,D93,0,-I93)</f>
        <v>20.583531823436743</v>
      </c>
      <c r="I97" s="123">
        <f>PV(C93,D93,0,-I93)</f>
        <v>29.656546145482171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1528589.1971925413</v>
      </c>
      <c r="D100" s="109">
        <f>MIN(F100*(1-C94),E100)</f>
        <v>17.496002049921231</v>
      </c>
      <c r="E100" s="109">
        <f>MAX(E97-H98+E99,0)</f>
        <v>20.583531823436743</v>
      </c>
      <c r="F100" s="109">
        <f>(E100+H100)/2</f>
        <v>20.583531823436743</v>
      </c>
      <c r="H100" s="109">
        <f>MAX(C100*Data!$C$4/Common_Shares,0)</f>
        <v>20.583531823436743</v>
      </c>
      <c r="I100" s="109">
        <f>MAX(I97-H98+H99,0)</f>
        <v>29.656546145482171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301728.91484210204</v>
      </c>
      <c r="D103" s="109">
        <f>MIN(F103*(1-C94),E103)</f>
        <v>3.4535437789915093</v>
      </c>
      <c r="E103" s="123">
        <f>PV(C94,D93,0,-F94)</f>
        <v>4.0629926811664818</v>
      </c>
      <c r="F103" s="109">
        <f>(E103+H103)/2</f>
        <v>4.0629926811664818</v>
      </c>
      <c r="H103" s="123">
        <f>PV(C94,D93,0,-I94)</f>
        <v>4.0629926811664818</v>
      </c>
      <c r="I103" s="109">
        <f>PV(C93,D93,0,-I94)</f>
        <v>5.8539190927658629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915159.05601732165</v>
      </c>
      <c r="D106" s="109">
        <f>(D100+D103)/2</f>
        <v>10.47477291445637</v>
      </c>
      <c r="E106" s="123">
        <f>(E100+E103)/2</f>
        <v>12.323262252301612</v>
      </c>
      <c r="F106" s="109">
        <f>(F100+F103)/2</f>
        <v>12.323262252301612</v>
      </c>
      <c r="H106" s="123">
        <f>(H100+H103)/2</f>
        <v>12.323262252301612</v>
      </c>
      <c r="I106" s="123">
        <f>(I100+I103)/2</f>
        <v>17.755232619124016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