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71B3760-D619-4F66-8E89-3FF79C6D90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<sst xmlns="http://schemas.openxmlformats.org/spreadsheetml/2006/main" count="390" uniqueCount="269">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</sst>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6.3833433484274255E-2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1.68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3838.7730326399997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0.42196230443530791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-24.345828627314837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6.3833433484274255E-2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0.89496550108594275</v>
      </c>
      <c r="D29" s="129">
        <f>G29*(1+G20)</f>
        <v>1.7445598969818779</v>
      </c>
      <c r="E29" s="87"/>
      <c r="F29" s="131">
        <f>IF(Fin_Analysis!C108="Profit",Fin_Analysis!F100,IF(Fin_Analysis!C108="Dividend",Fin_Analysis!F103,Fin_Analysis!F106))</f>
        <v>1.0529005895128738</v>
      </c>
      <c r="G29" s="273">
        <f>IF(Fin_Analysis!C108="Profit",Fin_Analysis!I100,IF(Fin_Analysis!C108="Dividend",Fin_Analysis!I103,Fin_Analysis!I106))</f>
        <v>1.5170086060711983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6273971.4575559627</v>
      </c>
      <c r="E6" s="56">
        <f>1-D6/D3</f>
        <v>0.26042666319519503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2.9445360231758815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-4.1074798287130329E-2</v>
      </c>
      <c r="D87" s="210"/>
      <c r="E87" s="263">
        <f>E86*Exchange_Rate/Dashboard!G3</f>
        <v>-4.1074798287130329E-2</v>
      </c>
      <c r="F87" s="210"/>
      <c r="H87" s="263">
        <f>H86*Exchange_Rate/Dashboard!G3</f>
        <v>-4.1074798287130329E-2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6.3833433484274255E-2</v>
      </c>
      <c r="D89" s="210"/>
      <c r="E89" s="262">
        <f>E88*Exchange_Rate/Dashboard!G3</f>
        <v>6.3833433484274255E-2</v>
      </c>
      <c r="F89" s="210"/>
      <c r="H89" s="262">
        <f>H88*Exchange_Rate/Dashboard!G3</f>
        <v>6.3833433484274255E-2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-0.81088504922845073</v>
      </c>
      <c r="H93" s="87" t="s">
        <v>209</v>
      </c>
      <c r="I93" s="144">
        <f>FV(H87,D93,0,-(H86/C93))*Exchange_Rate</f>
        <v>-0.81088504922845073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2.1177591684397052</v>
      </c>
      <c r="H94" s="87" t="s">
        <v>210</v>
      </c>
      <c r="I94" s="144">
        <f>FV(H89,D93,0,-(H88/C93))*Exchange_Rate</f>
        <v>2.1177591684397052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-921198.54826143372</v>
      </c>
      <c r="D97" s="214"/>
      <c r="E97" s="123">
        <f>PV(C94,D93,0,-F93)</f>
        <v>-0.40315318147759421</v>
      </c>
      <c r="F97" s="214"/>
      <c r="H97" s="123">
        <f>PV(C94,D93,0,-I93)</f>
        <v>-0.40315318147759421</v>
      </c>
      <c r="I97" s="123">
        <f>PV(C93,D93,0,-I93)</f>
        <v>-0.58085905921037206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5067722.6239617672</v>
      </c>
      <c r="D99" s="215"/>
      <c r="E99" s="146">
        <f>IF(H99&gt;0,H99*(1-C94),H99*(1+C94))</f>
        <v>1.8851617028372676</v>
      </c>
      <c r="F99" s="215"/>
      <c r="H99" s="146">
        <f>C99*Data!$C$4/Common_Shares</f>
        <v>2.2178372974556089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4146524.0757003333</v>
      </c>
      <c r="D100" s="109">
        <f>MIN(F100*(1-C94),E100)</f>
        <v>1.4010943708685173</v>
      </c>
      <c r="E100" s="109">
        <f>MAX(E97-H98+E99,0)</f>
        <v>1.4820085213596734</v>
      </c>
      <c r="F100" s="109">
        <f>(E100+H100)/2</f>
        <v>1.6483463186688438</v>
      </c>
      <c r="H100" s="109">
        <f>MAX(C100*Data!$C$4/Common_Shares,0)</f>
        <v>1.8146841159780143</v>
      </c>
      <c r="I100" s="109">
        <f>MAX(I97-H98+H99,0)</f>
        <v>1.6369782382452369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2405860.9458766538</v>
      </c>
      <c r="D103" s="109">
        <f>MIN(F103*(1-C94),E103)</f>
        <v>0.89496550108594275</v>
      </c>
      <c r="E103" s="123">
        <f>PV(C94,D93,0,-F94)</f>
        <v>1.0529005895128738</v>
      </c>
      <c r="F103" s="109">
        <f>(E103+H103)/2</f>
        <v>1.0529005895128738</v>
      </c>
      <c r="H103" s="123">
        <f>PV(C94,D93,0,-I94)</f>
        <v>1.0529005895128738</v>
      </c>
      <c r="I103" s="109">
        <f>PV(C93,D93,0,-I94)</f>
        <v>1.5170086060711983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2896113.3139913618</v>
      </c>
      <c r="D106" s="109">
        <f>(D100+D103)/2</f>
        <v>1.1480299359772301</v>
      </c>
      <c r="E106" s="123">
        <f>(E100+E103)/2</f>
        <v>1.2674545554362737</v>
      </c>
      <c r="F106" s="109">
        <f>(F100+F103)/2</f>
        <v>1.3506234540908588</v>
      </c>
      <c r="H106" s="123">
        <f>(H100+H103)/2</f>
        <v>1.4337923527454439</v>
      </c>
      <c r="I106" s="123">
        <f>(I100+I103)/2</f>
        <v>1.5769934221582176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