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F096FC-1B6C-4BDF-BC76-338E5F744F5A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E87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<sst xmlns="http://schemas.openxmlformats.org/spreadsheetml/2006/main" count="250" uniqueCount="228">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</sst>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225</v>
      </c>
      <c r="D3" s="200"/>
      <c r="E3" s="94"/>
      <c r="F3" s="3" t="s">
        <v>1</v>
      </c>
      <c r="G3" s="171">
        <v>4.2399997711181641</v>
      </c>
      <c r="H3" s="173" t="s">
        <v>2</v>
      </c>
    </row>
    <row r="4" spans="1:10" ht="15.75" customHeight="1" x14ac:dyDescent="0.4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4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4425.2516363179775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0.12559069415323262</v>
      </c>
    </row>
    <row r="21" spans="1:8" ht="15.75" customHeight="1" x14ac:dyDescent="0.4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4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1.2070654555923308</v>
      </c>
    </row>
    <row r="24" spans="1:8" ht="15.75" customHeight="1" x14ac:dyDescent="0.4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6.4212414908100354E-2</v>
      </c>
    </row>
    <row r="25" spans="1:8" ht="15.75" customHeight="1" x14ac:dyDescent="0.4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0.58106088709231496</v>
      </c>
    </row>
    <row r="26" spans="1:8" ht="15.75" customHeight="1" x14ac:dyDescent="0.4">
      <c r="B26" s="179" t="s">
        <v>193</v>
      </c>
      <c r="C26" s="178">
        <f>Fin_Analysis!F83</f>
        <v>9.5038937450074273E-2</v>
      </c>
      <c r="F26" s="183" t="s">
        <v>221</v>
      </c>
      <c r="G26" s="182">
        <f>Fin_Analysis!E87*Exchange_Rate/G3</f>
        <v>3.7311322768840582E-2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>
        <f>IF(Fin_Analysis!C103="Profit",Fin_Analysis!E98,Fin_Analysis!E101)</f>
        <v>3.6241684504187823</v>
      </c>
      <c r="D29" s="167">
        <f>IF(Fin_Analysis!C103="Profit",Fin_Analysis!F98,Fin_Analysis!F101)</f>
        <v>6.0402807506979705</v>
      </c>
      <c r="E29" s="94"/>
      <c r="F29" s="169">
        <f>IF(Fin_Analysis!C103="Profit",Fin_Analysis!D98,Fin_Analysis!D101)</f>
        <v>4.8322246005583764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1264723.0233740669</v>
      </c>
      <c r="E6" s="56">
        <f>1-D6/D3</f>
        <v>0.65502448270323999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1.2117786219487647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1.2070654555923308</v>
      </c>
      <c r="E53" s="95">
        <f>MAX(C53,C53*Dashboard!G23)</f>
        <v>55057.876625932986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2">
        <f>E78-E79-E80-E81-E82</f>
        <v>364302.68479999999</v>
      </c>
      <c r="F83" s="135">
        <f t="shared" si="8"/>
        <v>9.5038937450074273E-2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181</v>
      </c>
      <c r="C85" s="118">
        <f>C83*(1-F84)</f>
        <v>146731.26</v>
      </c>
      <c r="D85" s="135">
        <f>C85/$C$74</f>
        <v>3.8279111362482569E-2</v>
      </c>
      <c r="E85" s="154">
        <f>E83*(1-F84)</f>
        <v>284156.09414399997</v>
      </c>
      <c r="F85" s="135">
        <f>E85/$E$74</f>
        <v>7.4130371211057922E-2</v>
      </c>
    </row>
    <row r="86" spans="1:8" ht="15" customHeight="1" x14ac:dyDescent="0.4">
      <c r="B86" s="94" t="s">
        <v>176</v>
      </c>
      <c r="C86" s="161">
        <f>C85*Data!E3/Common_Shares</f>
        <v>0.14058873030179378</v>
      </c>
      <c r="D86" s="130"/>
      <c r="E86" s="163">
        <f>E85*Data!E3/Common_Shares</f>
        <v>0.27226062451329008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>
        <f>C87/C86</f>
        <v>1.1252680044865697</v>
      </c>
      <c r="E87" s="162">
        <f>C87</f>
        <v>0.15820000000000001</v>
      </c>
      <c r="F87" s="135">
        <f>E87/E86</f>
        <v>0.58106088709231496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2" t="s">
        <v>171</v>
      </c>
      <c r="E90" s="212"/>
      <c r="G90" s="94"/>
    </row>
    <row r="91" spans="1:8" ht="15" customHeight="1" x14ac:dyDescent="0.4">
      <c r="B91" s="1" t="s">
        <v>196</v>
      </c>
      <c r="C91" s="174" t="s">
        <v>216</v>
      </c>
      <c r="D91" s="206" t="s">
        <v>172</v>
      </c>
      <c r="E91" s="206"/>
      <c r="F91" s="29">
        <f>E83/C68</f>
        <v>0.12559069415323262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>
        <f>E85/(C92-F92)*Exchange_Rate</f>
        <v>3726637.3002491803</v>
      </c>
      <c r="D95" s="155">
        <f>C95*Data!$E$3/Common_Shares</f>
        <v>3.5706311411579028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>
        <f>C95-C96+$C$97</f>
        <v>5043351.6450491808</v>
      </c>
      <c r="D98" s="124">
        <f>MAX(C98*Data!$E$3/Common_Shares,0)</f>
        <v>4.8322246005583764</v>
      </c>
      <c r="E98" s="124">
        <f>D98*(1-25%)</f>
        <v>3.6241684504187823</v>
      </c>
      <c r="F98" s="124">
        <f>D98*1.25</f>
        <v>6.0402807506979705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