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FC3902-DFF9-4EA3-B584-30787FF4833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3" i="4"/>
  <c r="D32" i="4"/>
  <c r="C32" i="4"/>
  <c r="D31" i="4"/>
  <c r="C31" i="4"/>
  <c r="C96" i="4" s="1"/>
  <c r="D27" i="4"/>
  <c r="C27" i="4"/>
  <c r="D94" i="3"/>
  <c r="C7" i="1"/>
  <c r="C33" i="1"/>
  <c r="B91" i="3"/>
  <c r="C97" i="4"/>
  <c r="C94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<sst xmlns="http://schemas.openxmlformats.org/spreadsheetml/2006/main" count="390" uniqueCount="269">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</sst>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587107850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1.7771012961590303E-2</v>
      </c>
      <c r="D45" s="152">
        <f>IF(D44="","",D44*Exchange_Rate/Dashboard!$G$3)</f>
        <v>1.7034131184197467E-2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246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108.7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63818.623294999998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12.688916835159597</v>
      </c>
    </row>
    <row r="25" spans="1:8" ht="15.75" customHeight="1" x14ac:dyDescent="0.4">
      <c r="B25" s="137" t="s">
        <v>243</v>
      </c>
      <c r="C25" s="171">
        <f>Fin_Analysis!I82</f>
        <v>9.5756364731927404E-3</v>
      </c>
      <c r="F25" s="140" t="s">
        <v>174</v>
      </c>
      <c r="G25" s="171">
        <f>Fin_Analysis!I88</f>
        <v>0.22549490554616261</v>
      </c>
    </row>
    <row r="26" spans="1:8" ht="15.75" customHeight="1" x14ac:dyDescent="0.4">
      <c r="B26" s="138" t="s">
        <v>173</v>
      </c>
      <c r="C26" s="171">
        <f>Fin_Analysis!I83</f>
        <v>6.2799518563678491E-2</v>
      </c>
      <c r="F26" s="141" t="s">
        <v>193</v>
      </c>
      <c r="G26" s="178">
        <f>Fin_Analysis!H88*Exchange_Rate/G3</f>
        <v>1.7771012961590303E-2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95.746984488069685</v>
      </c>
      <c r="D29" s="129">
        <f>G29*(1+G20)</f>
        <v>181.27836069747067</v>
      </c>
      <c r="E29" s="87"/>
      <c r="F29" s="131">
        <f>IF(Fin_Analysis!C108="Profit",Fin_Analysis!F100,IF(Fin_Analysis!C108="Dividend",Fin_Analysis!F103,Fin_Analysis!F106))</f>
        <v>112.64351116243492</v>
      </c>
      <c r="G29" s="274">
        <f>IF(Fin_Analysis!C108="Profit",Fin_Analysis!I100,IF(Fin_Analysis!C108="Dividend",Fin_Analysis!I103,Fin_Analysis!I106))</f>
        <v>157.63335712823539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0.1438620660863757</v>
      </c>
      <c r="D55" s="153">
        <f t="shared" si="45"/>
        <v>0.11293312880758147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125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160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7.8808933259701938E-2</v>
      </c>
      <c r="D87" s="209"/>
      <c r="E87" s="262">
        <f>E86*Exchange_Rate/Dashboard!G3</f>
        <v>7.8808933259701855E-2</v>
      </c>
      <c r="F87" s="209"/>
      <c r="H87" s="262">
        <f>H86*Exchange_Rate/Dashboard!G3</f>
        <v>7.8808933259701855E-2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221</v>
      </c>
      <c r="C89" s="261">
        <f>C88*Exchange_Rate/Dashboard!G3</f>
        <v>1.7771012961590303E-2</v>
      </c>
      <c r="D89" s="209"/>
      <c r="E89" s="261">
        <f>E88*Exchange_Rate/Dashboard!G3</f>
        <v>1.7771012961590303E-2</v>
      </c>
      <c r="F89" s="209"/>
      <c r="H89" s="261">
        <f>H88*Exchange_Rate/Dashboard!G3</f>
        <v>1.7771012961590303E-2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226.56633580179988</v>
      </c>
      <c r="H93" s="87" t="s">
        <v>209</v>
      </c>
      <c r="I93" s="144">
        <f>FV(H87,D93,0,-(H86/(C93-D94)))*Exchange_Rate</f>
        <v>226.56633580179988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38.18210199566694</v>
      </c>
      <c r="H94" s="87" t="s">
        <v>210</v>
      </c>
      <c r="I94" s="144">
        <f>FV(H89,D93,0,-(H88/(C93-D94)))*Exchange_Rate</f>
        <v>38.18210199566694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66133889.655028164</v>
      </c>
      <c r="D97" s="213"/>
      <c r="E97" s="123">
        <f>PV(C94,D93,0,-F93)</f>
        <v>112.64351116243492</v>
      </c>
      <c r="F97" s="213"/>
      <c r="H97" s="123">
        <f>PV(C94,D93,0,-I93)</f>
        <v>112.64351116243492</v>
      </c>
      <c r="I97" s="123">
        <f>PV(C93,D93,0,-I93)</f>
        <v>157.63335712823539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66133889.655028164</v>
      </c>
      <c r="D100" s="109">
        <f>MIN(F100*(1-C94),E100)</f>
        <v>95.746984488069685</v>
      </c>
      <c r="E100" s="109">
        <f>MAX(E97-H98+E99,0)</f>
        <v>112.64351116243492</v>
      </c>
      <c r="F100" s="109">
        <f>(E100+H100)/2</f>
        <v>112.64351116243492</v>
      </c>
      <c r="H100" s="109">
        <f>MAX(C100*Data!$C$4/Common_Shares,0)</f>
        <v>112.64351116243492</v>
      </c>
      <c r="I100" s="109">
        <f>MAX(I97-H98+H99,0)</f>
        <v>157.63335712823539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11145216.747414105</v>
      </c>
      <c r="D103" s="109">
        <f>MIN(F103*(1-C94),E103)</f>
        <v>16.135764894477205</v>
      </c>
      <c r="E103" s="123">
        <f>PV(C94,D93,0,-F94)</f>
        <v>18.983252817032007</v>
      </c>
      <c r="F103" s="109">
        <f>(E103+H103)/2</f>
        <v>18.983252817032007</v>
      </c>
      <c r="H103" s="123">
        <f>PV(C94,D93,0,-I94)</f>
        <v>18.983252817032007</v>
      </c>
      <c r="I103" s="109">
        <f>PV(C93,D93,0,-I94)</f>
        <v>26.565168644713815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38639553.201221131</v>
      </c>
      <c r="D106" s="109">
        <f>(D100+D103)/2</f>
        <v>55.941374691273445</v>
      </c>
      <c r="E106" s="123">
        <f>(E100+E103)/2</f>
        <v>65.813381989733458</v>
      </c>
      <c r="F106" s="109">
        <f>(F100+F103)/2</f>
        <v>65.813381989733458</v>
      </c>
      <c r="H106" s="123">
        <f>(H100+H103)/2</f>
        <v>65.813381989733458</v>
      </c>
      <c r="I106" s="123">
        <f>(I100+I103)/2</f>
        <v>92.099262886474605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