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3143B99-AF27-415E-924A-AC837BC139D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<sst xmlns="http://schemas.openxmlformats.org/spreadsheetml/2006/main" count="390" uniqueCount="269">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</sst>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4.8864500127835449E-2</v>
      </c>
      <c r="D44" s="250">
        <f>(0.08+0.3)/Exchange_Rate</f>
        <v>4.8864500127835449E-2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4.0254237288135597E-2</v>
      </c>
      <c r="D45" s="152">
        <f>IF(D44="","",D44*Exchange_Rate/Dashboard!$G$3)</f>
        <v>4.0254237288135597E-2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4.8864500127835449E-2</v>
      </c>
      <c r="D98" s="266"/>
      <c r="E98" s="254">
        <f>F98</f>
        <v>4.8864500127835449E-2</v>
      </c>
      <c r="F98" s="254">
        <f>C98</f>
        <v>4.8864500127835449E-2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9.44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117099.98381087999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18.868743954303188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0.75954689646559448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4.0254237288135597E-2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4.9540861452945135</v>
      </c>
      <c r="D29" s="129">
        <f>G29*(1+G20)</f>
        <v>9.3796020832900773</v>
      </c>
      <c r="E29" s="87"/>
      <c r="F29" s="131">
        <f>IF(Fin_Analysis!C108="Profit",Fin_Analysis!F100,IF(Fin_Analysis!C108="Dividend",Fin_Analysis!F103,Fin_Analysis!F106))</f>
        <v>5.8283366415229576</v>
      </c>
      <c r="G29" s="274">
        <f>IF(Fin_Analysis!C108="Profit",Fin_Analysis!I100,IF(Fin_Analysis!C108="Dividend",Fin_Analysis!I103,Fin_Analysis!I106))</f>
        <v>8.1561757246000681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0.71688763038613745</v>
      </c>
      <c r="D55" s="153">
        <f t="shared" si="45"/>
        <v>0.33956803133830221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5.2997698332322797E-2</v>
      </c>
      <c r="D87" s="209"/>
      <c r="E87" s="262">
        <f>E86*Exchange_Rate/Dashboard!G3</f>
        <v>5.2997698332322797E-2</v>
      </c>
      <c r="F87" s="209"/>
      <c r="H87" s="262">
        <f>H86*Exchange_Rate/Dashboard!G3</f>
        <v>5.2997698332322797E-2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4.8864500127835449E-2</v>
      </c>
      <c r="D88" s="166">
        <f>C88/C86</f>
        <v>0.75954689646559448</v>
      </c>
      <c r="E88" s="170">
        <f>Inputs!E98</f>
        <v>4.8864500127835449E-2</v>
      </c>
      <c r="F88" s="166">
        <f>E88/E86</f>
        <v>0.75954689646559448</v>
      </c>
      <c r="H88" s="170">
        <f>Inputs!F98</f>
        <v>4.8864500127835449E-2</v>
      </c>
      <c r="I88" s="166">
        <f>H88/H86</f>
        <v>0.75954689646559448</v>
      </c>
      <c r="K88" s="24"/>
    </row>
    <row r="89" spans="1:11" ht="15" customHeight="1" x14ac:dyDescent="0.4">
      <c r="B89" s="87" t="s">
        <v>221</v>
      </c>
      <c r="C89" s="261">
        <f>C88*Exchange_Rate/Dashboard!G3</f>
        <v>4.0254237288135597E-2</v>
      </c>
      <c r="D89" s="209"/>
      <c r="E89" s="261">
        <f>E88*Exchange_Rate/Dashboard!G3</f>
        <v>4.0254237288135597E-2</v>
      </c>
      <c r="F89" s="209"/>
      <c r="H89" s="261">
        <f>H88*Exchange_Rate/Dashboard!G3</f>
        <v>4.0254237288135597E-2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11.72286679509681</v>
      </c>
      <c r="H93" s="87" t="s">
        <v>209</v>
      </c>
      <c r="I93" s="144">
        <f>FV(H87,D93,0,-(H86/(C93-D94)))*Exchange_Rate</f>
        <v>11.72286679509681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8.3781625418356196</v>
      </c>
      <c r="H94" s="87" t="s">
        <v>210</v>
      </c>
      <c r="I94" s="144">
        <f>FV(H89,D93,0,-(H88/(C93-D94)))*Exchange_Rate</f>
        <v>8.3781625418356196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72298530.335455194</v>
      </c>
      <c r="D97" s="213"/>
      <c r="E97" s="123">
        <f>PV(C94,D93,0,-F93)</f>
        <v>5.8283366415229585</v>
      </c>
      <c r="F97" s="213"/>
      <c r="H97" s="123">
        <f>PV(C94,D93,0,-I93)</f>
        <v>5.8283366415229585</v>
      </c>
      <c r="I97" s="123">
        <f>PV(C93,D93,0,-I93)</f>
        <v>8.1561757246000681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72298530.335455194</v>
      </c>
      <c r="D100" s="109">
        <f>MIN(F100*(1-C94),E100)</f>
        <v>4.9540861452945135</v>
      </c>
      <c r="E100" s="109">
        <f>MAX(E97-H98+E99,0)</f>
        <v>5.8283366415229585</v>
      </c>
      <c r="F100" s="109">
        <f>(E100+H100)/2</f>
        <v>5.8283366415229576</v>
      </c>
      <c r="H100" s="109">
        <f>MAX(C100*Data!$C$4/Common_Shares,0)</f>
        <v>5.8283366415229576</v>
      </c>
      <c r="I100" s="109">
        <f>MAX(I97-H98+H99,0)</f>
        <v>8.1561757246000681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51670708.989001594</v>
      </c>
      <c r="D103" s="109">
        <f>MIN(F103*(1-C94),E103)</f>
        <v>3.5406133752960169</v>
      </c>
      <c r="E103" s="123">
        <f>PV(C94,D93,0,-F94)</f>
        <v>4.1654275003482555</v>
      </c>
      <c r="F103" s="109">
        <f>(E103+H103)/2</f>
        <v>4.1654275003482555</v>
      </c>
      <c r="H103" s="123">
        <f>PV(C94,D93,0,-I94)</f>
        <v>4.1654275003482555</v>
      </c>
      <c r="I103" s="109">
        <f>PV(C93,D93,0,-I94)</f>
        <v>5.8291002648818351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61984619.662228398</v>
      </c>
      <c r="D106" s="109">
        <f>(D100+D103)/2</f>
        <v>4.2473497602952648</v>
      </c>
      <c r="E106" s="123">
        <f>(E100+E103)/2</f>
        <v>4.996882070935607</v>
      </c>
      <c r="F106" s="109">
        <f>(F100+F103)/2</f>
        <v>4.996882070935607</v>
      </c>
      <c r="H106" s="123">
        <f>(H100+H103)/2</f>
        <v>4.996882070935607</v>
      </c>
      <c r="I106" s="123">
        <f>(I100+I103)/2</f>
        <v>6.9926379947409512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